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0" yWindow="1560" windowWidth="15600" windowHeight="5988" activeTab="3"/>
  </bookViews>
  <sheets>
    <sheet name="General Primer Quincena" sheetId="5" r:id="rId1"/>
    <sheet name="Eventual Primer Quincena" sheetId="2" r:id="rId2"/>
    <sheet name="Seg. Pub. Primer Quincena" sheetId="17" r:id="rId3"/>
    <sheet name="Prot. Civil. Primer Quincena" sheetId="7" r:id="rId4"/>
  </sheets>
  <calcPr calcId="152511"/>
</workbook>
</file>

<file path=xl/calcChain.xml><?xml version="1.0" encoding="utf-8"?>
<calcChain xmlns="http://schemas.openxmlformats.org/spreadsheetml/2006/main">
  <c r="H5" i="17" l="1"/>
  <c r="W5" i="17" s="1"/>
  <c r="W48" i="17" s="1"/>
  <c r="N5" i="17"/>
  <c r="V5" i="17" s="1"/>
  <c r="U5" i="17"/>
  <c r="H6" i="17"/>
  <c r="N6" i="17"/>
  <c r="V6" i="17" s="1"/>
  <c r="X6" i="17" s="1"/>
  <c r="P6" i="17"/>
  <c r="U6" i="17"/>
  <c r="H7" i="17"/>
  <c r="N7" i="17" s="1"/>
  <c r="H8" i="17"/>
  <c r="N8" i="17"/>
  <c r="P8" i="17" s="1"/>
  <c r="U8" i="17" s="1"/>
  <c r="H9" i="17"/>
  <c r="P9" i="17" s="1"/>
  <c r="U9" i="17" s="1"/>
  <c r="N9" i="17"/>
  <c r="V9" i="17" s="1"/>
  <c r="X9" i="17" s="1"/>
  <c r="H10" i="17"/>
  <c r="N10" i="17"/>
  <c r="V10" i="17" s="1"/>
  <c r="X10" i="17" s="1"/>
  <c r="P10" i="17"/>
  <c r="U10" i="17"/>
  <c r="H11" i="17"/>
  <c r="N11" i="17" s="1"/>
  <c r="S11" i="17"/>
  <c r="S48" i="17" s="1"/>
  <c r="H12" i="17"/>
  <c r="N12" i="17" s="1"/>
  <c r="H13" i="17"/>
  <c r="N13" i="17" s="1"/>
  <c r="H14" i="17"/>
  <c r="N14" i="17" s="1"/>
  <c r="V14" i="17" s="1"/>
  <c r="X14" i="17" s="1"/>
  <c r="P14" i="17"/>
  <c r="U14" i="17" s="1"/>
  <c r="H15" i="17"/>
  <c r="N15" i="17"/>
  <c r="U15" i="17"/>
  <c r="V15" i="17" s="1"/>
  <c r="X15" i="17" s="1"/>
  <c r="H16" i="17"/>
  <c r="N16" i="17"/>
  <c r="P16" i="17"/>
  <c r="U16" i="17" s="1"/>
  <c r="H17" i="17"/>
  <c r="P17" i="17" s="1"/>
  <c r="U17" i="17" s="1"/>
  <c r="N17" i="17"/>
  <c r="H18" i="17"/>
  <c r="N18" i="17"/>
  <c r="V18" i="17" s="1"/>
  <c r="X18" i="17" s="1"/>
  <c r="P18" i="17"/>
  <c r="U18" i="17"/>
  <c r="H19" i="17"/>
  <c r="N19" i="17" s="1"/>
  <c r="V19" i="17" s="1"/>
  <c r="X19" i="17" s="1"/>
  <c r="U19" i="17"/>
  <c r="H20" i="17"/>
  <c r="N20" i="17" s="1"/>
  <c r="V20" i="17" s="1"/>
  <c r="X20" i="17" s="1"/>
  <c r="U20" i="17"/>
  <c r="H21" i="17"/>
  <c r="N21" i="17"/>
  <c r="V21" i="17" s="1"/>
  <c r="X21" i="17" s="1"/>
  <c r="P21" i="17"/>
  <c r="U21" i="17"/>
  <c r="H22" i="17"/>
  <c r="N22" i="17" s="1"/>
  <c r="H23" i="17"/>
  <c r="N23" i="17"/>
  <c r="V23" i="17" s="1"/>
  <c r="X23" i="17" s="1"/>
  <c r="P23" i="17"/>
  <c r="U23" i="17" s="1"/>
  <c r="H24" i="17"/>
  <c r="P24" i="17" s="1"/>
  <c r="U24" i="17" s="1"/>
  <c r="N24" i="17"/>
  <c r="V24" i="17" s="1"/>
  <c r="X24" i="17" s="1"/>
  <c r="H25" i="17"/>
  <c r="N25" i="17"/>
  <c r="V25" i="17" s="1"/>
  <c r="X25" i="17" s="1"/>
  <c r="P25" i="17"/>
  <c r="U25" i="17"/>
  <c r="H26" i="17"/>
  <c r="N26" i="17" s="1"/>
  <c r="H27" i="17"/>
  <c r="N27" i="17"/>
  <c r="P27" i="17"/>
  <c r="U27" i="17" s="1"/>
  <c r="H28" i="17"/>
  <c r="P28" i="17" s="1"/>
  <c r="U28" i="17" s="1"/>
  <c r="N28" i="17"/>
  <c r="H29" i="17"/>
  <c r="N29" i="17"/>
  <c r="V29" i="17" s="1"/>
  <c r="X29" i="17" s="1"/>
  <c r="P29" i="17"/>
  <c r="U29" i="17"/>
  <c r="H30" i="17"/>
  <c r="N30" i="17" s="1"/>
  <c r="V30" i="17" s="1"/>
  <c r="X30" i="17" s="1"/>
  <c r="U30" i="17"/>
  <c r="H31" i="17"/>
  <c r="N31" i="17" s="1"/>
  <c r="V31" i="17" s="1"/>
  <c r="X31" i="17" s="1"/>
  <c r="U31" i="17"/>
  <c r="H32" i="17"/>
  <c r="N32" i="17"/>
  <c r="V32" i="17" s="1"/>
  <c r="X32" i="17" s="1"/>
  <c r="P32" i="17"/>
  <c r="U32" i="17"/>
  <c r="H33" i="17"/>
  <c r="N33" i="17" s="1"/>
  <c r="V33" i="17" s="1"/>
  <c r="X33" i="17" s="1"/>
  <c r="U33" i="17"/>
  <c r="H34" i="17"/>
  <c r="N34" i="17" s="1"/>
  <c r="H35" i="17"/>
  <c r="N35" i="17" s="1"/>
  <c r="P35" i="17"/>
  <c r="U35" i="17" s="1"/>
  <c r="H36" i="17"/>
  <c r="N36" i="17"/>
  <c r="P36" i="17"/>
  <c r="U36" i="17" s="1"/>
  <c r="V36" i="17" s="1"/>
  <c r="X36" i="17" s="1"/>
  <c r="H37" i="17"/>
  <c r="N37" i="17" s="1"/>
  <c r="H38" i="17"/>
  <c r="N38" i="17" s="1"/>
  <c r="H39" i="17"/>
  <c r="N39" i="17" s="1"/>
  <c r="V39" i="17" s="1"/>
  <c r="X39" i="17" s="1"/>
  <c r="P39" i="17"/>
  <c r="U39" i="17" s="1"/>
  <c r="H40" i="17"/>
  <c r="N40" i="17"/>
  <c r="U40" i="17"/>
  <c r="V40" i="17" s="1"/>
  <c r="X40" i="17" s="1"/>
  <c r="H41" i="17"/>
  <c r="N41" i="17"/>
  <c r="P41" i="17"/>
  <c r="U41" i="17" s="1"/>
  <c r="H42" i="17"/>
  <c r="N42" i="17"/>
  <c r="V42" i="17" s="1"/>
  <c r="X42" i="17" s="1"/>
  <c r="U42" i="17"/>
  <c r="I48" i="17"/>
  <c r="J48" i="17"/>
  <c r="K48" i="17"/>
  <c r="L48" i="17"/>
  <c r="M48" i="17"/>
  <c r="O48" i="17"/>
  <c r="Q48" i="17"/>
  <c r="R48" i="17"/>
  <c r="T48" i="17"/>
  <c r="V38" i="17" l="1"/>
  <c r="X38" i="17" s="1"/>
  <c r="V41" i="17"/>
  <c r="X41" i="17" s="1"/>
  <c r="V27" i="17"/>
  <c r="X27" i="17" s="1"/>
  <c r="V17" i="17"/>
  <c r="X17" i="17" s="1"/>
  <c r="V13" i="17"/>
  <c r="X13" i="17" s="1"/>
  <c r="V16" i="17"/>
  <c r="X16" i="17" s="1"/>
  <c r="V12" i="17"/>
  <c r="X12" i="17" s="1"/>
  <c r="V35" i="17"/>
  <c r="X35" i="17" s="1"/>
  <c r="V28" i="17"/>
  <c r="X28" i="17" s="1"/>
  <c r="X5" i="17"/>
  <c r="P26" i="17"/>
  <c r="U26" i="17" s="1"/>
  <c r="V26" i="17" s="1"/>
  <c r="X26" i="17" s="1"/>
  <c r="P22" i="17"/>
  <c r="U22" i="17" s="1"/>
  <c r="V22" i="17" s="1"/>
  <c r="X22" i="17" s="1"/>
  <c r="P11" i="17"/>
  <c r="U11" i="17" s="1"/>
  <c r="V11" i="17" s="1"/>
  <c r="X11" i="17" s="1"/>
  <c r="V8" i="17"/>
  <c r="X8" i="17" s="1"/>
  <c r="P7" i="17"/>
  <c r="U7" i="17" s="1"/>
  <c r="U48" i="17" s="1"/>
  <c r="H48" i="17"/>
  <c r="P37" i="17"/>
  <c r="U37" i="17" s="1"/>
  <c r="V37" i="17" s="1"/>
  <c r="X37" i="17" s="1"/>
  <c r="P12" i="17"/>
  <c r="U12" i="17" s="1"/>
  <c r="N48" i="17"/>
  <c r="P38" i="17"/>
  <c r="U38" i="17" s="1"/>
  <c r="P34" i="17"/>
  <c r="U34" i="17" s="1"/>
  <c r="V34" i="17" s="1"/>
  <c r="X34" i="17" s="1"/>
  <c r="P13" i="17"/>
  <c r="U13" i="17" s="1"/>
  <c r="P48" i="17" l="1"/>
  <c r="V7" i="17"/>
  <c r="X7" i="17" l="1"/>
  <c r="X48" i="17" s="1"/>
  <c r="V48" i="17"/>
  <c r="G143" i="2" l="1"/>
  <c r="H143" i="2"/>
  <c r="I143" i="2"/>
  <c r="K143" i="2"/>
  <c r="M143" i="2"/>
  <c r="N143" i="2"/>
  <c r="O100" i="2" l="1"/>
  <c r="O33" i="2"/>
  <c r="O58" i="2"/>
  <c r="O59" i="2"/>
  <c r="O60" i="2"/>
  <c r="O61" i="2"/>
  <c r="O62" i="2"/>
  <c r="O14" i="2"/>
  <c r="F58" i="2"/>
  <c r="J58" i="2" s="1"/>
  <c r="F59" i="2"/>
  <c r="J59" i="2" s="1"/>
  <c r="F60" i="2"/>
  <c r="J60" i="2" s="1"/>
  <c r="F61" i="2"/>
  <c r="J61" i="2" s="1"/>
  <c r="F62" i="2"/>
  <c r="J62" i="2" s="1"/>
  <c r="F14" i="2"/>
  <c r="J14" i="2" s="1"/>
  <c r="P62" i="2" l="1"/>
  <c r="R62" i="2" s="1"/>
  <c r="P61" i="2"/>
  <c r="R61" i="2" s="1"/>
  <c r="P60" i="2"/>
  <c r="R60" i="2" s="1"/>
  <c r="P59" i="2"/>
  <c r="R59" i="2" s="1"/>
  <c r="P14" i="2"/>
  <c r="R14" i="2" s="1"/>
  <c r="P58" i="2"/>
  <c r="R58" i="2" s="1"/>
  <c r="F33" i="2"/>
  <c r="J33" i="2" s="1"/>
  <c r="P33" i="2" s="1"/>
  <c r="R33" i="2" s="1"/>
  <c r="F100" i="2"/>
  <c r="J100" i="2" s="1"/>
  <c r="P100" i="2" l="1"/>
  <c r="R100" i="2" s="1"/>
  <c r="O32" i="2"/>
  <c r="F32" i="2"/>
  <c r="J32" i="2" s="1"/>
  <c r="P32" i="2" l="1"/>
  <c r="R32" i="2" s="1"/>
  <c r="O79" i="2"/>
  <c r="F79" i="2"/>
  <c r="J79" i="2" s="1"/>
  <c r="P79" i="2" l="1"/>
  <c r="R79" i="2" s="1"/>
  <c r="G105" i="5" l="1"/>
  <c r="H105" i="5"/>
  <c r="I105" i="5"/>
  <c r="K105" i="5"/>
  <c r="L105" i="5"/>
  <c r="M105" i="5"/>
  <c r="N105" i="5"/>
  <c r="G309" i="5" l="1"/>
  <c r="H309" i="5"/>
  <c r="I309" i="5"/>
  <c r="K309" i="5"/>
  <c r="L309" i="5"/>
  <c r="M309" i="5"/>
  <c r="N309" i="5"/>
  <c r="Q309" i="5"/>
  <c r="G17" i="5"/>
  <c r="H17" i="5"/>
  <c r="I17" i="5"/>
  <c r="K17" i="5"/>
  <c r="L17" i="5"/>
  <c r="M17" i="5"/>
  <c r="N17" i="5"/>
  <c r="G281" i="5"/>
  <c r="H281" i="5"/>
  <c r="I281" i="5"/>
  <c r="K281" i="5"/>
  <c r="M281" i="5"/>
  <c r="G253" i="5"/>
  <c r="H253" i="5"/>
  <c r="I253" i="5"/>
  <c r="K253" i="5"/>
  <c r="M253" i="5"/>
  <c r="Q253" i="5"/>
  <c r="G210" i="5"/>
  <c r="H210" i="5"/>
  <c r="I210" i="5"/>
  <c r="K210" i="5"/>
  <c r="M210" i="5"/>
  <c r="G181" i="5"/>
  <c r="H181" i="5"/>
  <c r="I181" i="5"/>
  <c r="K181" i="5"/>
  <c r="M181" i="5"/>
  <c r="Q181" i="5"/>
  <c r="G170" i="5"/>
  <c r="H170" i="5"/>
  <c r="I170" i="5"/>
  <c r="K170" i="5"/>
  <c r="M170" i="5"/>
  <c r="G156" i="5"/>
  <c r="H156" i="5"/>
  <c r="I156" i="5"/>
  <c r="K156" i="5"/>
  <c r="M156" i="5"/>
  <c r="Q156" i="5"/>
  <c r="G126" i="5"/>
  <c r="H126" i="5"/>
  <c r="I126" i="5"/>
  <c r="K126" i="5"/>
  <c r="M126" i="5"/>
  <c r="Q126" i="5"/>
  <c r="G120" i="5"/>
  <c r="H120" i="5"/>
  <c r="I120" i="5"/>
  <c r="K120" i="5"/>
  <c r="M120" i="5"/>
  <c r="Q120" i="5"/>
  <c r="G113" i="5"/>
  <c r="H113" i="5"/>
  <c r="I113" i="5"/>
  <c r="K113" i="5"/>
  <c r="L113" i="5"/>
  <c r="M113" i="5"/>
  <c r="N113" i="5"/>
  <c r="Q113" i="5"/>
  <c r="G91" i="5"/>
  <c r="H91" i="5"/>
  <c r="I91" i="5"/>
  <c r="K91" i="5"/>
  <c r="M91" i="5"/>
  <c r="G81" i="5"/>
  <c r="H81" i="5"/>
  <c r="I81" i="5"/>
  <c r="K81" i="5"/>
  <c r="M81" i="5"/>
  <c r="G67" i="5"/>
  <c r="H67" i="5"/>
  <c r="I67" i="5"/>
  <c r="K67" i="5"/>
  <c r="M67" i="5"/>
  <c r="G58" i="5"/>
  <c r="H58" i="5"/>
  <c r="I58" i="5"/>
  <c r="K58" i="5"/>
  <c r="L58" i="5"/>
  <c r="M58" i="5"/>
  <c r="N58" i="5"/>
  <c r="G35" i="5"/>
  <c r="H35" i="5"/>
  <c r="I35" i="5"/>
  <c r="K35" i="5"/>
  <c r="L35" i="5"/>
  <c r="M35" i="5"/>
  <c r="N35" i="5"/>
  <c r="G45" i="5"/>
  <c r="H45" i="5"/>
  <c r="I45" i="5"/>
  <c r="K45" i="5"/>
  <c r="M45" i="5"/>
  <c r="G26" i="5"/>
  <c r="H26" i="5"/>
  <c r="I26" i="5"/>
  <c r="K26" i="5"/>
  <c r="L26" i="5"/>
  <c r="M26" i="5"/>
  <c r="F57" i="2"/>
  <c r="J57" i="2" s="1"/>
  <c r="O57" i="2"/>
  <c r="O108" i="2"/>
  <c r="P57" i="2" l="1"/>
  <c r="R57" i="2" s="1"/>
  <c r="O16" i="2" l="1"/>
  <c r="O15" i="2"/>
  <c r="O8" i="2" l="1"/>
  <c r="F8" i="2"/>
  <c r="J8" i="2" s="1"/>
  <c r="F108" i="2"/>
  <c r="J108" i="2" s="1"/>
  <c r="P108" i="2" s="1"/>
  <c r="R108" i="2" s="1"/>
  <c r="P8" i="2" l="1"/>
  <c r="R8" i="2" s="1"/>
  <c r="O103" i="2"/>
  <c r="O104" i="2"/>
  <c r="O116" i="2"/>
  <c r="O117" i="2"/>
  <c r="O11" i="2"/>
  <c r="O102" i="2"/>
  <c r="O86" i="2"/>
  <c r="O125" i="2"/>
  <c r="F104" i="2"/>
  <c r="J104" i="2" s="1"/>
  <c r="F116" i="2"/>
  <c r="J116" i="2" s="1"/>
  <c r="F117" i="2"/>
  <c r="J117" i="2" s="1"/>
  <c r="F11" i="2"/>
  <c r="J11" i="2" s="1"/>
  <c r="F102" i="2"/>
  <c r="J102" i="2" s="1"/>
  <c r="F86" i="2"/>
  <c r="F125" i="2"/>
  <c r="J125" i="2" s="1"/>
  <c r="J86" i="2" l="1"/>
  <c r="P104" i="2"/>
  <c r="R104" i="2" s="1"/>
  <c r="P125" i="2"/>
  <c r="R125" i="2" s="1"/>
  <c r="P11" i="2"/>
  <c r="R11" i="2" s="1"/>
  <c r="P117" i="2"/>
  <c r="R117" i="2" s="1"/>
  <c r="P102" i="2"/>
  <c r="R102" i="2" s="1"/>
  <c r="P116" i="2"/>
  <c r="R116" i="2" s="1"/>
  <c r="F103" i="2"/>
  <c r="J103" i="2" s="1"/>
  <c r="P103" i="2" s="1"/>
  <c r="R103" i="2" s="1"/>
  <c r="P86" i="2" l="1"/>
  <c r="R86" i="2" s="1"/>
  <c r="O9" i="2"/>
  <c r="O10" i="2"/>
  <c r="F10" i="2"/>
  <c r="J10" i="2" s="1"/>
  <c r="F9" i="2"/>
  <c r="J9" i="2" s="1"/>
  <c r="P10" i="2" l="1"/>
  <c r="R10" i="2" s="1"/>
  <c r="P9" i="2"/>
  <c r="R9" i="2" s="1"/>
  <c r="O56" i="2"/>
  <c r="F56" i="2"/>
  <c r="J56" i="2" s="1"/>
  <c r="P56" i="2" l="1"/>
  <c r="Q56" i="2"/>
  <c r="O36" i="2"/>
  <c r="O49" i="2"/>
  <c r="O98" i="2"/>
  <c r="O18" i="2"/>
  <c r="O19" i="2"/>
  <c r="O20" i="2"/>
  <c r="O94" i="2"/>
  <c r="O83" i="2"/>
  <c r="O90" i="2"/>
  <c r="O29" i="2"/>
  <c r="O31" i="2"/>
  <c r="O30" i="2"/>
  <c r="O124" i="2"/>
  <c r="O120" i="2"/>
  <c r="O27" i="2"/>
  <c r="F36" i="2"/>
  <c r="J36" i="2" s="1"/>
  <c r="F49" i="2"/>
  <c r="J49" i="2" s="1"/>
  <c r="F98" i="2"/>
  <c r="J98" i="2" s="1"/>
  <c r="F18" i="2"/>
  <c r="J18" i="2" s="1"/>
  <c r="F19" i="2"/>
  <c r="J19" i="2" s="1"/>
  <c r="F20" i="2"/>
  <c r="J20" i="2" s="1"/>
  <c r="F94" i="2"/>
  <c r="J94" i="2" s="1"/>
  <c r="F83" i="2"/>
  <c r="J83" i="2" s="1"/>
  <c r="F90" i="2"/>
  <c r="J90" i="2" s="1"/>
  <c r="F29" i="2"/>
  <c r="J29" i="2" s="1"/>
  <c r="F31" i="2"/>
  <c r="J31" i="2" s="1"/>
  <c r="F30" i="2"/>
  <c r="J30" i="2" s="1"/>
  <c r="F124" i="2"/>
  <c r="J124" i="2" s="1"/>
  <c r="F120" i="2"/>
  <c r="J120" i="2" s="1"/>
  <c r="F27" i="2"/>
  <c r="J27" i="2" s="1"/>
  <c r="O138" i="2"/>
  <c r="O68" i="2"/>
  <c r="O7" i="2"/>
  <c r="F138" i="2"/>
  <c r="J138" i="2" s="1"/>
  <c r="F68" i="2"/>
  <c r="J68" i="2" s="1"/>
  <c r="F7" i="2"/>
  <c r="J7" i="2" s="1"/>
  <c r="O5" i="2"/>
  <c r="O137" i="2"/>
  <c r="O34" i="2"/>
  <c r="O21" i="2"/>
  <c r="O54" i="2"/>
  <c r="O118" i="2"/>
  <c r="O52" i="2"/>
  <c r="O22" i="2"/>
  <c r="O123" i="2"/>
  <c r="O84" i="2"/>
  <c r="O46" i="2"/>
  <c r="O26" i="2"/>
  <c r="O109" i="2"/>
  <c r="O89" i="2"/>
  <c r="O85" i="2"/>
  <c r="F5" i="2"/>
  <c r="F137" i="2"/>
  <c r="Q137" i="2" s="1"/>
  <c r="F34" i="2"/>
  <c r="J34" i="2" s="1"/>
  <c r="F21" i="2"/>
  <c r="J21" i="2" s="1"/>
  <c r="F54" i="2"/>
  <c r="J54" i="2" s="1"/>
  <c r="F118" i="2"/>
  <c r="J118" i="2" s="1"/>
  <c r="F52" i="2"/>
  <c r="J52" i="2" s="1"/>
  <c r="F22" i="2"/>
  <c r="J22" i="2" s="1"/>
  <c r="F123" i="2"/>
  <c r="J123" i="2" s="1"/>
  <c r="F84" i="2"/>
  <c r="J84" i="2" s="1"/>
  <c r="F46" i="2"/>
  <c r="J46" i="2" s="1"/>
  <c r="F26" i="2"/>
  <c r="J26" i="2" s="1"/>
  <c r="F109" i="2"/>
  <c r="J109" i="2" s="1"/>
  <c r="F89" i="2"/>
  <c r="J89" i="2" s="1"/>
  <c r="F85" i="2"/>
  <c r="J85" i="2" s="1"/>
  <c r="F81" i="2"/>
  <c r="O12" i="2"/>
  <c r="O13" i="2"/>
  <c r="O17" i="2"/>
  <c r="O80" i="2"/>
  <c r="O23" i="2"/>
  <c r="O24" i="2"/>
  <c r="O25" i="2"/>
  <c r="O28" i="2"/>
  <c r="O35" i="2"/>
  <c r="O37" i="2"/>
  <c r="O39" i="2"/>
  <c r="O40" i="2"/>
  <c r="O41" i="2"/>
  <c r="O42" i="2"/>
  <c r="O43" i="2"/>
  <c r="O44" i="2"/>
  <c r="O45" i="2"/>
  <c r="O47" i="2"/>
  <c r="O50" i="2"/>
  <c r="O48" i="2"/>
  <c r="O51" i="2"/>
  <c r="O55" i="2"/>
  <c r="O63" i="2"/>
  <c r="O64" i="2"/>
  <c r="O65" i="2"/>
  <c r="O66" i="2"/>
  <c r="O67" i="2"/>
  <c r="O69" i="2"/>
  <c r="O70" i="2"/>
  <c r="O71" i="2"/>
  <c r="O72" i="2"/>
  <c r="O73" i="2"/>
  <c r="O74" i="2"/>
  <c r="O75" i="2"/>
  <c r="O77" i="2"/>
  <c r="O88" i="2"/>
  <c r="O87" i="2"/>
  <c r="O78" i="2"/>
  <c r="O53" i="2"/>
  <c r="O81" i="2"/>
  <c r="O82" i="2"/>
  <c r="O91" i="2"/>
  <c r="O92" i="2"/>
  <c r="O93" i="2"/>
  <c r="O95" i="2"/>
  <c r="O96" i="2"/>
  <c r="O99" i="2"/>
  <c r="O97" i="2"/>
  <c r="O101" i="2"/>
  <c r="O105" i="2"/>
  <c r="O106" i="2"/>
  <c r="O107" i="2"/>
  <c r="O114" i="2"/>
  <c r="O112" i="2"/>
  <c r="O113" i="2"/>
  <c r="O119" i="2"/>
  <c r="O121" i="2"/>
  <c r="O122" i="2"/>
  <c r="O126" i="2"/>
  <c r="O127" i="2"/>
  <c r="O128" i="2"/>
  <c r="O129" i="2"/>
  <c r="O130" i="2"/>
  <c r="O131" i="2"/>
  <c r="O132" i="2"/>
  <c r="O133" i="2"/>
  <c r="O134" i="2"/>
  <c r="O135" i="2"/>
  <c r="O136" i="2"/>
  <c r="P120" i="2" l="1"/>
  <c r="R120" i="2" s="1"/>
  <c r="J5" i="2"/>
  <c r="P27" i="2"/>
  <c r="R27" i="2" s="1"/>
  <c r="P31" i="2"/>
  <c r="P7" i="2"/>
  <c r="R7" i="2" s="1"/>
  <c r="P98" i="2"/>
  <c r="R98" i="2" s="1"/>
  <c r="P30" i="2"/>
  <c r="R30" i="2" s="1"/>
  <c r="P83" i="2"/>
  <c r="R83" i="2" s="1"/>
  <c r="P20" i="2"/>
  <c r="R20" i="2" s="1"/>
  <c r="P49" i="2"/>
  <c r="R49" i="2" s="1"/>
  <c r="Q31" i="2"/>
  <c r="P94" i="2"/>
  <c r="R56" i="2"/>
  <c r="P124" i="2"/>
  <c r="R124" i="2" s="1"/>
  <c r="P29" i="2"/>
  <c r="R29" i="2" s="1"/>
  <c r="P90" i="2"/>
  <c r="R90" i="2" s="1"/>
  <c r="P19" i="2"/>
  <c r="R19" i="2" s="1"/>
  <c r="P18" i="2"/>
  <c r="R18" i="2" s="1"/>
  <c r="P36" i="2"/>
  <c r="R36" i="2" s="1"/>
  <c r="P68" i="2"/>
  <c r="P34" i="2"/>
  <c r="R34" i="2" s="1"/>
  <c r="Q68" i="2"/>
  <c r="P109" i="2"/>
  <c r="R109" i="2" s="1"/>
  <c r="P123" i="2"/>
  <c r="R123" i="2" s="1"/>
  <c r="J137" i="2"/>
  <c r="P137" i="2" s="1"/>
  <c r="R137" i="2" s="1"/>
  <c r="P85" i="2"/>
  <c r="R85" i="2" s="1"/>
  <c r="P46" i="2"/>
  <c r="R46" i="2" s="1"/>
  <c r="P52" i="2"/>
  <c r="R52" i="2" s="1"/>
  <c r="P54" i="2"/>
  <c r="R54" i="2" s="1"/>
  <c r="P138" i="2"/>
  <c r="R138" i="2" s="1"/>
  <c r="P84" i="2"/>
  <c r="R84" i="2" s="1"/>
  <c r="P22" i="2"/>
  <c r="R22" i="2" s="1"/>
  <c r="P21" i="2"/>
  <c r="R21" i="2" s="1"/>
  <c r="P118" i="2"/>
  <c r="R118" i="2" s="1"/>
  <c r="P89" i="2"/>
  <c r="R89" i="2" s="1"/>
  <c r="P26" i="2"/>
  <c r="R26" i="2" s="1"/>
  <c r="G149" i="5"/>
  <c r="H149" i="5"/>
  <c r="I149" i="5"/>
  <c r="K149" i="5"/>
  <c r="M149" i="5"/>
  <c r="G136" i="5"/>
  <c r="H136" i="5"/>
  <c r="I136" i="5"/>
  <c r="K136" i="5"/>
  <c r="M136" i="5"/>
  <c r="G131" i="5"/>
  <c r="H131" i="5"/>
  <c r="I131" i="5"/>
  <c r="K131" i="5"/>
  <c r="M131" i="5"/>
  <c r="Q131" i="5"/>
  <c r="F116" i="5"/>
  <c r="G99" i="5"/>
  <c r="H99" i="5"/>
  <c r="I99" i="5"/>
  <c r="K99" i="5"/>
  <c r="L99" i="5"/>
  <c r="M99" i="5"/>
  <c r="N99" i="5"/>
  <c r="G39" i="5"/>
  <c r="H39" i="5"/>
  <c r="I39" i="5"/>
  <c r="K39" i="5"/>
  <c r="L39" i="5"/>
  <c r="M39" i="5"/>
  <c r="N39" i="5"/>
  <c r="Q39" i="5"/>
  <c r="P5" i="2" l="1"/>
  <c r="J116" i="5"/>
  <c r="R31" i="2"/>
  <c r="R94" i="2"/>
  <c r="R68" i="2"/>
  <c r="G265" i="5"/>
  <c r="H265" i="5"/>
  <c r="I265" i="5"/>
  <c r="K265" i="5"/>
  <c r="M265" i="5"/>
  <c r="Q265" i="5"/>
  <c r="G240" i="5"/>
  <c r="H240" i="5"/>
  <c r="I240" i="5"/>
  <c r="K240" i="5"/>
  <c r="M240" i="5"/>
  <c r="Q240" i="5"/>
  <c r="G235" i="5"/>
  <c r="H235" i="5"/>
  <c r="I235" i="5"/>
  <c r="K235" i="5"/>
  <c r="M235" i="5"/>
  <c r="Q235" i="5"/>
  <c r="G228" i="5"/>
  <c r="H228" i="5"/>
  <c r="I228" i="5"/>
  <c r="K228" i="5"/>
  <c r="M228" i="5"/>
  <c r="Q228" i="5"/>
  <c r="G219" i="5"/>
  <c r="H219" i="5"/>
  <c r="I219" i="5"/>
  <c r="K219" i="5"/>
  <c r="M219" i="5"/>
  <c r="Q219" i="5"/>
  <c r="G192" i="5"/>
  <c r="H192" i="5"/>
  <c r="I192" i="5"/>
  <c r="K192" i="5"/>
  <c r="M192" i="5"/>
  <c r="Q192" i="5"/>
  <c r="G162" i="5"/>
  <c r="H162" i="5"/>
  <c r="I162" i="5"/>
  <c r="K162" i="5"/>
  <c r="M162" i="5"/>
  <c r="G144" i="5"/>
  <c r="H144" i="5"/>
  <c r="I144" i="5"/>
  <c r="K144" i="5"/>
  <c r="M144" i="5"/>
  <c r="Q144" i="5"/>
  <c r="G140" i="5"/>
  <c r="H140" i="5"/>
  <c r="I140" i="5"/>
  <c r="K140" i="5"/>
  <c r="M140" i="5"/>
  <c r="Q140" i="5"/>
  <c r="G95" i="5"/>
  <c r="H95" i="5"/>
  <c r="I95" i="5"/>
  <c r="K95" i="5"/>
  <c r="L95" i="5"/>
  <c r="M95" i="5"/>
  <c r="N95" i="5"/>
  <c r="Q95" i="5"/>
  <c r="G49" i="5"/>
  <c r="H49" i="5"/>
  <c r="I49" i="5"/>
  <c r="K49" i="5"/>
  <c r="M49" i="5"/>
  <c r="Q49" i="5"/>
  <c r="F48" i="5"/>
  <c r="F49" i="5" s="1"/>
  <c r="G30" i="5"/>
  <c r="H30" i="5"/>
  <c r="I30" i="5"/>
  <c r="K30" i="5"/>
  <c r="M30" i="5"/>
  <c r="Q30" i="5"/>
  <c r="R5" i="2" l="1"/>
  <c r="O6" i="2"/>
  <c r="F6" i="2"/>
  <c r="F134" i="2"/>
  <c r="F73" i="2"/>
  <c r="J134" i="2" l="1"/>
  <c r="J6" i="2"/>
  <c r="J73" i="2"/>
  <c r="P73" i="2" s="1"/>
  <c r="Q73" i="2"/>
  <c r="P134" i="2" l="1"/>
  <c r="P6" i="2"/>
  <c r="R73" i="2"/>
  <c r="R134" i="2" l="1"/>
  <c r="R6" i="2"/>
  <c r="F113" i="2"/>
  <c r="J113" i="2" s="1"/>
  <c r="P113" i="2" s="1"/>
  <c r="R113" i="2" s="1"/>
  <c r="F28" i="2"/>
  <c r="J28" i="2" s="1"/>
  <c r="P28" i="2" l="1"/>
  <c r="R28" i="2" s="1"/>
  <c r="F126" i="2"/>
  <c r="F118" i="5"/>
  <c r="J118" i="5" s="1"/>
  <c r="F119" i="5"/>
  <c r="F97" i="2"/>
  <c r="J97" i="2" s="1"/>
  <c r="J126" i="2" l="1"/>
  <c r="P126" i="2" s="1"/>
  <c r="Q126" i="2"/>
  <c r="P97" i="2"/>
  <c r="R97" i="2" s="1"/>
  <c r="J19" i="7"/>
  <c r="K19" i="7"/>
  <c r="L19" i="7"/>
  <c r="N19" i="7"/>
  <c r="P19" i="7"/>
  <c r="R19" i="7"/>
  <c r="S19" i="7"/>
  <c r="U19" i="7"/>
  <c r="X19" i="7"/>
  <c r="I8" i="7"/>
  <c r="O8" i="7" s="1"/>
  <c r="I14" i="7"/>
  <c r="Q14" i="7" s="1"/>
  <c r="V14" i="7" s="1"/>
  <c r="I13" i="7"/>
  <c r="Q13" i="7" s="1"/>
  <c r="V13" i="7" s="1"/>
  <c r="I12" i="7"/>
  <c r="V12" i="7" s="1"/>
  <c r="I11" i="7"/>
  <c r="Q11" i="7" s="1"/>
  <c r="V11" i="7" s="1"/>
  <c r="I10" i="7"/>
  <c r="T10" i="7" s="1"/>
  <c r="T19" i="7" s="1"/>
  <c r="I9" i="7"/>
  <c r="O9" i="7" s="1"/>
  <c r="I7" i="7"/>
  <c r="O7" i="7" s="1"/>
  <c r="I6" i="7"/>
  <c r="O6" i="7" s="1"/>
  <c r="I5" i="7"/>
  <c r="O5" i="7" s="1"/>
  <c r="I4" i="7"/>
  <c r="O4" i="7" s="1"/>
  <c r="M3" i="7"/>
  <c r="M19" i="7" s="1"/>
  <c r="I3" i="7"/>
  <c r="I2" i="7"/>
  <c r="F107" i="2"/>
  <c r="J107" i="2" s="1"/>
  <c r="P107" i="2" s="1"/>
  <c r="R107" i="2" s="1"/>
  <c r="F12" i="2"/>
  <c r="F66" i="2"/>
  <c r="F71" i="2"/>
  <c r="F64" i="2"/>
  <c r="F69" i="2"/>
  <c r="F72" i="2"/>
  <c r="F47" i="2"/>
  <c r="F13" i="2"/>
  <c r="J13" i="2" s="1"/>
  <c r="F63" i="2"/>
  <c r="F16" i="2"/>
  <c r="J16" i="2" s="1"/>
  <c r="F15" i="2"/>
  <c r="J15" i="2" s="1"/>
  <c r="F74" i="2"/>
  <c r="J74" i="2" s="1"/>
  <c r="F77" i="2"/>
  <c r="F24" i="2"/>
  <c r="J24" i="2" s="1"/>
  <c r="F25" i="2"/>
  <c r="J25" i="2" s="1"/>
  <c r="F35" i="2"/>
  <c r="J35" i="2" s="1"/>
  <c r="F37" i="2"/>
  <c r="J37" i="2" s="1"/>
  <c r="F133" i="2"/>
  <c r="Q133" i="2" s="1"/>
  <c r="F88" i="2"/>
  <c r="J88" i="2" s="1"/>
  <c r="F87" i="2"/>
  <c r="J87" i="2" s="1"/>
  <c r="F67" i="2"/>
  <c r="F136" i="2"/>
  <c r="J136" i="2" s="1"/>
  <c r="F39" i="2"/>
  <c r="J39" i="2" s="1"/>
  <c r="F38" i="2"/>
  <c r="J38" i="2" s="1"/>
  <c r="F40" i="2"/>
  <c r="J40" i="2" s="1"/>
  <c r="F41" i="2"/>
  <c r="J41" i="2" s="1"/>
  <c r="F42" i="2"/>
  <c r="J42" i="2" s="1"/>
  <c r="F43" i="2"/>
  <c r="J43" i="2" s="1"/>
  <c r="F82" i="2"/>
  <c r="J82" i="2" s="1"/>
  <c r="F44" i="2"/>
  <c r="J44" i="2" s="1"/>
  <c r="F45" i="2"/>
  <c r="J45" i="2" s="1"/>
  <c r="F95" i="2"/>
  <c r="F96" i="2"/>
  <c r="J96" i="2" s="1"/>
  <c r="F101" i="2"/>
  <c r="J101" i="2" s="1"/>
  <c r="F128" i="2"/>
  <c r="J128" i="2" s="1"/>
  <c r="F99" i="2"/>
  <c r="J99" i="2" s="1"/>
  <c r="F93" i="2"/>
  <c r="J93" i="2" s="1"/>
  <c r="F53" i="2"/>
  <c r="J53" i="2" s="1"/>
  <c r="F80" i="2"/>
  <c r="J80" i="2" s="1"/>
  <c r="F23" i="2"/>
  <c r="J23" i="2" s="1"/>
  <c r="F135" i="2"/>
  <c r="F119" i="2"/>
  <c r="J119" i="2" s="1"/>
  <c r="F105" i="2"/>
  <c r="F132" i="2"/>
  <c r="J132" i="2" s="1"/>
  <c r="F114" i="2"/>
  <c r="J114" i="2" s="1"/>
  <c r="F110" i="2"/>
  <c r="J110" i="2" s="1"/>
  <c r="F115" i="2"/>
  <c r="J115" i="2" s="1"/>
  <c r="F111" i="2"/>
  <c r="F112" i="2"/>
  <c r="J112" i="2" s="1"/>
  <c r="F70" i="2"/>
  <c r="F121" i="2"/>
  <c r="J121" i="2" s="1"/>
  <c r="F122" i="2"/>
  <c r="J122" i="2" s="1"/>
  <c r="F65" i="2"/>
  <c r="F75" i="2"/>
  <c r="J75" i="2" s="1"/>
  <c r="F76" i="2"/>
  <c r="J76" i="2" s="1"/>
  <c r="F78" i="2"/>
  <c r="J78" i="2" s="1"/>
  <c r="F139" i="2"/>
  <c r="J139" i="2" s="1"/>
  <c r="J81" i="2"/>
  <c r="F50" i="2"/>
  <c r="J50" i="2" s="1"/>
  <c r="F48" i="2"/>
  <c r="J48" i="2" s="1"/>
  <c r="F51" i="2"/>
  <c r="F130" i="2"/>
  <c r="F131" i="2"/>
  <c r="J131" i="2" s="1"/>
  <c r="F129" i="2"/>
  <c r="J129" i="2" s="1"/>
  <c r="F17" i="2"/>
  <c r="J17" i="2" s="1"/>
  <c r="F91" i="2"/>
  <c r="J91" i="2" s="1"/>
  <c r="F92" i="2"/>
  <c r="J92" i="2" s="1"/>
  <c r="F127" i="2"/>
  <c r="J127" i="2" s="1"/>
  <c r="F55" i="2"/>
  <c r="J55" i="2" s="1"/>
  <c r="P55" i="2" s="1"/>
  <c r="J12" i="2" l="1"/>
  <c r="I19" i="7"/>
  <c r="J95" i="2"/>
  <c r="R126" i="2"/>
  <c r="J130" i="2"/>
  <c r="P130" i="2" s="1"/>
  <c r="Q130" i="2"/>
  <c r="J133" i="2"/>
  <c r="P133" i="2" s="1"/>
  <c r="J135" i="2"/>
  <c r="P135" i="2" s="1"/>
  <c r="Q135" i="2"/>
  <c r="J105" i="2"/>
  <c r="P105" i="2" s="1"/>
  <c r="Q105" i="2"/>
  <c r="J65" i="2"/>
  <c r="P65" i="2" s="1"/>
  <c r="Q65" i="2"/>
  <c r="J72" i="2"/>
  <c r="P72" i="2" s="1"/>
  <c r="Q72" i="2"/>
  <c r="J66" i="2"/>
  <c r="P66" i="2" s="1"/>
  <c r="Q66" i="2"/>
  <c r="J67" i="2"/>
  <c r="P67" i="2" s="1"/>
  <c r="Q67" i="2"/>
  <c r="J77" i="2"/>
  <c r="P77" i="2" s="1"/>
  <c r="Q77" i="2"/>
  <c r="J63" i="2"/>
  <c r="P63" i="2" s="1"/>
  <c r="Q63" i="2"/>
  <c r="J69" i="2"/>
  <c r="P69" i="2" s="1"/>
  <c r="Q69" i="2"/>
  <c r="J64" i="2"/>
  <c r="P64" i="2" s="1"/>
  <c r="Q64" i="2"/>
  <c r="J70" i="2"/>
  <c r="P70" i="2" s="1"/>
  <c r="Q70" i="2"/>
  <c r="J71" i="2"/>
  <c r="P71" i="2" s="1"/>
  <c r="Q71" i="2"/>
  <c r="J51" i="2"/>
  <c r="P51" i="2" s="1"/>
  <c r="Q51" i="2"/>
  <c r="J47" i="2"/>
  <c r="P47" i="2" s="1"/>
  <c r="Q47" i="2"/>
  <c r="P15" i="2"/>
  <c r="R15" i="2" s="1"/>
  <c r="P16" i="2"/>
  <c r="R16" i="2" s="1"/>
  <c r="P13" i="2"/>
  <c r="R13" i="2" s="1"/>
  <c r="O14" i="7"/>
  <c r="W14" i="7" s="1"/>
  <c r="Y14" i="7" s="1"/>
  <c r="Q2" i="7"/>
  <c r="O13" i="7"/>
  <c r="W13" i="7" s="1"/>
  <c r="Y13" i="7" s="1"/>
  <c r="Q8" i="7"/>
  <c r="V8" i="7" s="1"/>
  <c r="W8" i="7" s="1"/>
  <c r="Y8" i="7" s="1"/>
  <c r="O11" i="7"/>
  <c r="W11" i="7" s="1"/>
  <c r="Y11" i="7" s="1"/>
  <c r="P127" i="2"/>
  <c r="R127" i="2" s="1"/>
  <c r="P131" i="2"/>
  <c r="R131" i="2" s="1"/>
  <c r="P50" i="2"/>
  <c r="R50" i="2" s="1"/>
  <c r="P121" i="2"/>
  <c r="R121" i="2" s="1"/>
  <c r="J111" i="2"/>
  <c r="L111" i="2"/>
  <c r="O111" i="2" s="1"/>
  <c r="P39" i="2"/>
  <c r="R39" i="2" s="1"/>
  <c r="P88" i="2"/>
  <c r="R88" i="2" s="1"/>
  <c r="P92" i="2"/>
  <c r="R92" i="2" s="1"/>
  <c r="P17" i="2"/>
  <c r="R17" i="2" s="1"/>
  <c r="P75" i="2"/>
  <c r="R75" i="2" s="1"/>
  <c r="O12" i="7"/>
  <c r="W12" i="7" s="1"/>
  <c r="Y12" i="7" s="1"/>
  <c r="O3" i="7"/>
  <c r="Q3" i="7"/>
  <c r="V3" i="7" s="1"/>
  <c r="Q4" i="7"/>
  <c r="V4" i="7" s="1"/>
  <c r="W4" i="7" s="1"/>
  <c r="Y4" i="7" s="1"/>
  <c r="Q5" i="7"/>
  <c r="V5" i="7" s="1"/>
  <c r="W5" i="7" s="1"/>
  <c r="Y5" i="7" s="1"/>
  <c r="Q6" i="7"/>
  <c r="V6" i="7" s="1"/>
  <c r="W6" i="7" s="1"/>
  <c r="Y6" i="7" s="1"/>
  <c r="Q7" i="7"/>
  <c r="V7" i="7" s="1"/>
  <c r="W7" i="7" s="1"/>
  <c r="Y7" i="7" s="1"/>
  <c r="Q9" i="7"/>
  <c r="V9" i="7" s="1"/>
  <c r="W9" i="7" s="1"/>
  <c r="Y9" i="7" s="1"/>
  <c r="Q10" i="7"/>
  <c r="V10" i="7" s="1"/>
  <c r="O2" i="7"/>
  <c r="O10" i="7"/>
  <c r="P114" i="2"/>
  <c r="R114" i="2" s="1"/>
  <c r="P23" i="2"/>
  <c r="R23" i="2" s="1"/>
  <c r="P53" i="2"/>
  <c r="R53" i="2" s="1"/>
  <c r="P99" i="2"/>
  <c r="R99" i="2" s="1"/>
  <c r="P101" i="2"/>
  <c r="R101" i="2" s="1"/>
  <c r="P82" i="2"/>
  <c r="R82" i="2" s="1"/>
  <c r="P42" i="2"/>
  <c r="R42" i="2" s="1"/>
  <c r="P40" i="2"/>
  <c r="R40" i="2" s="1"/>
  <c r="P24" i="2"/>
  <c r="R24" i="2" s="1"/>
  <c r="P74" i="2"/>
  <c r="R74" i="2" s="1"/>
  <c r="P112" i="2"/>
  <c r="P132" i="2"/>
  <c r="R132" i="2" s="1"/>
  <c r="P93" i="2"/>
  <c r="R93" i="2" s="1"/>
  <c r="P96" i="2"/>
  <c r="R96" i="2" s="1"/>
  <c r="P44" i="2"/>
  <c r="R44" i="2" s="1"/>
  <c r="P41" i="2"/>
  <c r="R41" i="2" s="1"/>
  <c r="R55" i="2"/>
  <c r="P91" i="2"/>
  <c r="R91" i="2" s="1"/>
  <c r="P129" i="2"/>
  <c r="R129" i="2" s="1"/>
  <c r="P48" i="2"/>
  <c r="R48" i="2" s="1"/>
  <c r="P81" i="2"/>
  <c r="R81" i="2" s="1"/>
  <c r="P122" i="2"/>
  <c r="R122" i="2" s="1"/>
  <c r="P136" i="2"/>
  <c r="R136" i="2" s="1"/>
  <c r="P87" i="2"/>
  <c r="R87" i="2" s="1"/>
  <c r="P35" i="2"/>
  <c r="R35" i="2" s="1"/>
  <c r="P37" i="2"/>
  <c r="R37" i="2" s="1"/>
  <c r="P119" i="2"/>
  <c r="R119" i="2" s="1"/>
  <c r="P80" i="2"/>
  <c r="R80" i="2" s="1"/>
  <c r="P128" i="2"/>
  <c r="R128" i="2" s="1"/>
  <c r="P45" i="2"/>
  <c r="R45" i="2" s="1"/>
  <c r="P43" i="2"/>
  <c r="R43" i="2" s="1"/>
  <c r="P25" i="2"/>
  <c r="R25" i="2" s="1"/>
  <c r="L110" i="2"/>
  <c r="L139" i="2"/>
  <c r="L76" i="2"/>
  <c r="L38" i="2"/>
  <c r="L115" i="2"/>
  <c r="O244" i="5"/>
  <c r="O147" i="5"/>
  <c r="R56" i="5"/>
  <c r="L143" i="2" l="1"/>
  <c r="P12" i="2"/>
  <c r="R112" i="2"/>
  <c r="R12" i="2"/>
  <c r="O38" i="2"/>
  <c r="P95" i="2"/>
  <c r="R135" i="2"/>
  <c r="R130" i="2"/>
  <c r="R133" i="2"/>
  <c r="R71" i="2"/>
  <c r="R64" i="2"/>
  <c r="R67" i="2"/>
  <c r="R63" i="2"/>
  <c r="R66" i="2"/>
  <c r="R70" i="2"/>
  <c r="R69" i="2"/>
  <c r="R77" i="2"/>
  <c r="R72" i="2"/>
  <c r="R105" i="2"/>
  <c r="R65" i="2"/>
  <c r="R51" i="2"/>
  <c r="R47" i="2"/>
  <c r="O76" i="2"/>
  <c r="P76" i="2" s="1"/>
  <c r="R76" i="2" s="1"/>
  <c r="O139" i="2"/>
  <c r="O115" i="2"/>
  <c r="P115" i="2" s="1"/>
  <c r="R115" i="2" s="1"/>
  <c r="O110" i="2"/>
  <c r="P110" i="2" s="1"/>
  <c r="R110" i="2" s="1"/>
  <c r="P111" i="2"/>
  <c r="R111" i="2" s="1"/>
  <c r="O19" i="7"/>
  <c r="Q19" i="7"/>
  <c r="V2" i="7"/>
  <c r="V19" i="7" s="1"/>
  <c r="W10" i="7"/>
  <c r="Y10" i="7" s="1"/>
  <c r="W3" i="7"/>
  <c r="Y3" i="7" s="1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291" i="5"/>
  <c r="O262" i="5"/>
  <c r="O239" i="5"/>
  <c r="O234" i="5"/>
  <c r="O231" i="5"/>
  <c r="O195" i="5"/>
  <c r="O176" i="5"/>
  <c r="O179" i="5"/>
  <c r="O173" i="5"/>
  <c r="O166" i="5"/>
  <c r="O165" i="5"/>
  <c r="O159" i="5"/>
  <c r="O134" i="5"/>
  <c r="O130" i="5"/>
  <c r="O123" i="5"/>
  <c r="O118" i="5"/>
  <c r="P118" i="5" s="1"/>
  <c r="R118" i="5" s="1"/>
  <c r="O116" i="5"/>
  <c r="O110" i="5"/>
  <c r="O111" i="5"/>
  <c r="O112" i="5"/>
  <c r="O109" i="5"/>
  <c r="O104" i="5"/>
  <c r="O103" i="5"/>
  <c r="O94" i="5"/>
  <c r="O95" i="5" s="1"/>
  <c r="O85" i="5"/>
  <c r="O86" i="5"/>
  <c r="O84" i="5"/>
  <c r="O78" i="5"/>
  <c r="O71" i="5"/>
  <c r="O73" i="5"/>
  <c r="O70" i="5"/>
  <c r="O63" i="5"/>
  <c r="O55" i="5"/>
  <c r="O57" i="5"/>
  <c r="O54" i="5"/>
  <c r="O43" i="5"/>
  <c r="O38" i="5"/>
  <c r="O39" i="5" s="1"/>
  <c r="O34" i="5"/>
  <c r="O33" i="5"/>
  <c r="O21" i="5"/>
  <c r="O24" i="5"/>
  <c r="O25" i="5"/>
  <c r="O28" i="5"/>
  <c r="O20" i="5"/>
  <c r="O7" i="5"/>
  <c r="O8" i="5"/>
  <c r="O9" i="5"/>
  <c r="O10" i="5"/>
  <c r="O11" i="5"/>
  <c r="O12" i="5"/>
  <c r="O13" i="5"/>
  <c r="O14" i="5"/>
  <c r="O15" i="5"/>
  <c r="O6" i="5"/>
  <c r="G185" i="5"/>
  <c r="H185" i="5"/>
  <c r="I185" i="5"/>
  <c r="K185" i="5"/>
  <c r="M185" i="5"/>
  <c r="Q185" i="5"/>
  <c r="G214" i="5"/>
  <c r="H214" i="5"/>
  <c r="I214" i="5"/>
  <c r="K214" i="5"/>
  <c r="M214" i="5"/>
  <c r="Q214" i="5"/>
  <c r="G269" i="5"/>
  <c r="H269" i="5"/>
  <c r="I269" i="5"/>
  <c r="K269" i="5"/>
  <c r="M269" i="5"/>
  <c r="N269" i="5"/>
  <c r="G285" i="5"/>
  <c r="H285" i="5"/>
  <c r="I285" i="5"/>
  <c r="K285" i="5"/>
  <c r="L285" i="5"/>
  <c r="M285" i="5"/>
  <c r="Q285" i="5"/>
  <c r="O143" i="2" l="1"/>
  <c r="O105" i="5"/>
  <c r="M288" i="5"/>
  <c r="M313" i="5" s="1"/>
  <c r="K288" i="5"/>
  <c r="K313" i="5" s="1"/>
  <c r="I288" i="5"/>
  <c r="I313" i="5" s="1"/>
  <c r="H288" i="5"/>
  <c r="H313" i="5" s="1"/>
  <c r="G288" i="5"/>
  <c r="G313" i="5" s="1"/>
  <c r="O35" i="5"/>
  <c r="O17" i="5"/>
  <c r="O58" i="5"/>
  <c r="O113" i="5"/>
  <c r="O309" i="5"/>
  <c r="W2" i="7"/>
  <c r="W19" i="7" s="1"/>
  <c r="R95" i="2"/>
  <c r="P139" i="2"/>
  <c r="P116" i="5"/>
  <c r="P38" i="2"/>
  <c r="F104" i="5"/>
  <c r="F8" i="5"/>
  <c r="Q8" i="5" s="1"/>
  <c r="F9" i="5"/>
  <c r="Q9" i="5" s="1"/>
  <c r="F10" i="5"/>
  <c r="Q10" i="5" s="1"/>
  <c r="F11" i="5"/>
  <c r="F12" i="5"/>
  <c r="F13" i="5"/>
  <c r="F14" i="5"/>
  <c r="F15" i="5"/>
  <c r="Q15" i="5" s="1"/>
  <c r="F20" i="5"/>
  <c r="F21" i="5"/>
  <c r="F22" i="5"/>
  <c r="F23" i="5"/>
  <c r="F24" i="5"/>
  <c r="J24" i="5" s="1"/>
  <c r="P24" i="5" s="1"/>
  <c r="R24" i="5" s="1"/>
  <c r="F25" i="5"/>
  <c r="J25" i="5" s="1"/>
  <c r="P25" i="5" s="1"/>
  <c r="R25" i="5" s="1"/>
  <c r="F28" i="5"/>
  <c r="F29" i="5"/>
  <c r="L29" i="5" s="1"/>
  <c r="L30" i="5" s="1"/>
  <c r="F33" i="5"/>
  <c r="F34" i="5"/>
  <c r="Q34" i="5" s="1"/>
  <c r="F38" i="5"/>
  <c r="F43" i="5"/>
  <c r="F44" i="5"/>
  <c r="N44" i="5" s="1"/>
  <c r="N45" i="5" s="1"/>
  <c r="L48" i="5"/>
  <c r="L49" i="5" s="1"/>
  <c r="F54" i="5"/>
  <c r="F55" i="5"/>
  <c r="F57" i="5"/>
  <c r="J57" i="5" s="1"/>
  <c r="P57" i="5" s="1"/>
  <c r="F63" i="5"/>
  <c r="F64" i="5"/>
  <c r="F65" i="5"/>
  <c r="L65" i="5" s="1"/>
  <c r="F66" i="5"/>
  <c r="L66" i="5" s="1"/>
  <c r="F70" i="5"/>
  <c r="F71" i="5"/>
  <c r="J71" i="5" s="1"/>
  <c r="P71" i="5" s="1"/>
  <c r="R71" i="5" s="1"/>
  <c r="F72" i="5"/>
  <c r="L72" i="5" s="1"/>
  <c r="F73" i="5"/>
  <c r="J73" i="5" s="1"/>
  <c r="P73" i="5" s="1"/>
  <c r="R73" i="5" s="1"/>
  <c r="F74" i="5"/>
  <c r="L74" i="5" s="1"/>
  <c r="F75" i="5"/>
  <c r="L75" i="5" s="1"/>
  <c r="F76" i="5"/>
  <c r="F77" i="5"/>
  <c r="N77" i="5" s="1"/>
  <c r="O77" i="5" s="1"/>
  <c r="F78" i="5"/>
  <c r="J78" i="5" s="1"/>
  <c r="P78" i="5" s="1"/>
  <c r="F79" i="5"/>
  <c r="F80" i="5"/>
  <c r="F84" i="5"/>
  <c r="F85" i="5"/>
  <c r="J85" i="5" s="1"/>
  <c r="P85" i="5" s="1"/>
  <c r="R85" i="5" s="1"/>
  <c r="F86" i="5"/>
  <c r="F87" i="5"/>
  <c r="L87" i="5" s="1"/>
  <c r="F88" i="5"/>
  <c r="F89" i="5"/>
  <c r="L89" i="5" s="1"/>
  <c r="F90" i="5"/>
  <c r="L90" i="5" s="1"/>
  <c r="F94" i="5"/>
  <c r="F95" i="5" s="1"/>
  <c r="F98" i="5"/>
  <c r="Q98" i="5" s="1"/>
  <c r="Q99" i="5" s="1"/>
  <c r="F103" i="5"/>
  <c r="Q103" i="5" s="1"/>
  <c r="F109" i="5"/>
  <c r="F110" i="5"/>
  <c r="J110" i="5" s="1"/>
  <c r="P110" i="5" s="1"/>
  <c r="R110" i="5" s="1"/>
  <c r="F111" i="5"/>
  <c r="J111" i="5" s="1"/>
  <c r="P111" i="5" s="1"/>
  <c r="R111" i="5" s="1"/>
  <c r="F112" i="5"/>
  <c r="J112" i="5" s="1"/>
  <c r="P112" i="5" s="1"/>
  <c r="R112" i="5" s="1"/>
  <c r="F117" i="5"/>
  <c r="F120" i="5" s="1"/>
  <c r="L119" i="5"/>
  <c r="L120" i="5" s="1"/>
  <c r="F123" i="5"/>
  <c r="F124" i="5"/>
  <c r="L124" i="5" s="1"/>
  <c r="F125" i="5"/>
  <c r="L125" i="5" s="1"/>
  <c r="F129" i="5"/>
  <c r="F130" i="5"/>
  <c r="J130" i="5" s="1"/>
  <c r="P130" i="5" s="1"/>
  <c r="R130" i="5" s="1"/>
  <c r="F134" i="5"/>
  <c r="F135" i="5"/>
  <c r="L135" i="5" s="1"/>
  <c r="L136" i="5" s="1"/>
  <c r="F139" i="5"/>
  <c r="F143" i="5"/>
  <c r="F147" i="5"/>
  <c r="Q147" i="5" s="1"/>
  <c r="Q149" i="5" s="1"/>
  <c r="F148" i="5"/>
  <c r="F152" i="5"/>
  <c r="F153" i="5"/>
  <c r="L153" i="5" s="1"/>
  <c r="F154" i="5"/>
  <c r="L154" i="5" s="1"/>
  <c r="F155" i="5"/>
  <c r="L155" i="5" s="1"/>
  <c r="F159" i="5"/>
  <c r="F160" i="5"/>
  <c r="L160" i="5" s="1"/>
  <c r="F161" i="5"/>
  <c r="F165" i="5"/>
  <c r="F166" i="5"/>
  <c r="F167" i="5"/>
  <c r="L167" i="5" s="1"/>
  <c r="F168" i="5"/>
  <c r="L168" i="5" s="1"/>
  <c r="F169" i="5"/>
  <c r="L169" i="5" s="1"/>
  <c r="F173" i="5"/>
  <c r="F174" i="5"/>
  <c r="L174" i="5" s="1"/>
  <c r="F175" i="5"/>
  <c r="F176" i="5"/>
  <c r="J176" i="5" s="1"/>
  <c r="P176" i="5" s="1"/>
  <c r="R176" i="5" s="1"/>
  <c r="F177" i="5"/>
  <c r="F178" i="5"/>
  <c r="F179" i="5"/>
  <c r="J179" i="5" s="1"/>
  <c r="P179" i="5" s="1"/>
  <c r="R179" i="5" s="1"/>
  <c r="F180" i="5"/>
  <c r="F184" i="5"/>
  <c r="L184" i="5" s="1"/>
  <c r="L185" i="5" s="1"/>
  <c r="F188" i="5"/>
  <c r="F189" i="5"/>
  <c r="L189" i="5" s="1"/>
  <c r="F190" i="5"/>
  <c r="L190" i="5" s="1"/>
  <c r="F191" i="5"/>
  <c r="L191" i="5" s="1"/>
  <c r="F195" i="5"/>
  <c r="F196" i="5"/>
  <c r="L196" i="5" s="1"/>
  <c r="F197" i="5"/>
  <c r="L197" i="5" s="1"/>
  <c r="F198" i="5"/>
  <c r="L198" i="5" s="1"/>
  <c r="F199" i="5"/>
  <c r="L199" i="5" s="1"/>
  <c r="F200" i="5"/>
  <c r="L200" i="5" s="1"/>
  <c r="F201" i="5"/>
  <c r="L201" i="5" s="1"/>
  <c r="F202" i="5"/>
  <c r="L202" i="5" s="1"/>
  <c r="F203" i="5"/>
  <c r="L203" i="5" s="1"/>
  <c r="F204" i="5"/>
  <c r="L204" i="5" s="1"/>
  <c r="F205" i="5"/>
  <c r="L205" i="5" s="1"/>
  <c r="F206" i="5"/>
  <c r="L206" i="5" s="1"/>
  <c r="F207" i="5"/>
  <c r="L207" i="5" s="1"/>
  <c r="F208" i="5"/>
  <c r="F209" i="5"/>
  <c r="L209" i="5" s="1"/>
  <c r="F213" i="5"/>
  <c r="L213" i="5" s="1"/>
  <c r="L214" i="5" s="1"/>
  <c r="F217" i="5"/>
  <c r="F218" i="5"/>
  <c r="L218" i="5" s="1"/>
  <c r="F224" i="5"/>
  <c r="F225" i="5"/>
  <c r="L225" i="5" s="1"/>
  <c r="F226" i="5"/>
  <c r="L226" i="5" s="1"/>
  <c r="F227" i="5"/>
  <c r="L227" i="5" s="1"/>
  <c r="F231" i="5"/>
  <c r="F232" i="5"/>
  <c r="F233" i="5"/>
  <c r="L233" i="5" s="1"/>
  <c r="L235" i="5" s="1"/>
  <c r="F234" i="5"/>
  <c r="J234" i="5" s="1"/>
  <c r="P234" i="5" s="1"/>
  <c r="R234" i="5" s="1"/>
  <c r="F238" i="5"/>
  <c r="F239" i="5"/>
  <c r="J239" i="5" s="1"/>
  <c r="P239" i="5" s="1"/>
  <c r="R239" i="5" s="1"/>
  <c r="F243" i="5"/>
  <c r="F244" i="5"/>
  <c r="J244" i="5" s="1"/>
  <c r="P244" i="5" s="1"/>
  <c r="F245" i="5"/>
  <c r="F246" i="5"/>
  <c r="L246" i="5" s="1"/>
  <c r="F247" i="5"/>
  <c r="L247" i="5" s="1"/>
  <c r="F248" i="5"/>
  <c r="L248" i="5" s="1"/>
  <c r="F249" i="5"/>
  <c r="L249" i="5" s="1"/>
  <c r="F250" i="5"/>
  <c r="L250" i="5" s="1"/>
  <c r="F251" i="5"/>
  <c r="L251" i="5" s="1"/>
  <c r="F252" i="5"/>
  <c r="L252" i="5" s="1"/>
  <c r="F261" i="5"/>
  <c r="F262" i="5"/>
  <c r="J262" i="5" s="1"/>
  <c r="P262" i="5" s="1"/>
  <c r="R262" i="5" s="1"/>
  <c r="F263" i="5"/>
  <c r="F264" i="5"/>
  <c r="L264" i="5" s="1"/>
  <c r="F268" i="5"/>
  <c r="Q268" i="5" s="1"/>
  <c r="Q269" i="5" s="1"/>
  <c r="F272" i="5"/>
  <c r="F273" i="5"/>
  <c r="L273" i="5" s="1"/>
  <c r="F274" i="5"/>
  <c r="F275" i="5"/>
  <c r="Q275" i="5" s="1"/>
  <c r="F276" i="5"/>
  <c r="F277" i="5"/>
  <c r="L277" i="5" s="1"/>
  <c r="F278" i="5"/>
  <c r="L278" i="5" s="1"/>
  <c r="F279" i="5"/>
  <c r="L279" i="5" s="1"/>
  <c r="F280" i="5"/>
  <c r="L280" i="5" s="1"/>
  <c r="F284" i="5"/>
  <c r="F291" i="5"/>
  <c r="F292" i="5"/>
  <c r="J292" i="5" s="1"/>
  <c r="P292" i="5" s="1"/>
  <c r="R292" i="5" s="1"/>
  <c r="F293" i="5"/>
  <c r="J293" i="5" s="1"/>
  <c r="P293" i="5" s="1"/>
  <c r="R293" i="5" s="1"/>
  <c r="F294" i="5"/>
  <c r="J294" i="5" s="1"/>
  <c r="P294" i="5" s="1"/>
  <c r="R294" i="5" s="1"/>
  <c r="F295" i="5"/>
  <c r="J295" i="5" s="1"/>
  <c r="P295" i="5" s="1"/>
  <c r="R295" i="5" s="1"/>
  <c r="F296" i="5"/>
  <c r="J296" i="5" s="1"/>
  <c r="P296" i="5" s="1"/>
  <c r="R296" i="5" s="1"/>
  <c r="F297" i="5"/>
  <c r="J297" i="5" s="1"/>
  <c r="P297" i="5" s="1"/>
  <c r="R297" i="5" s="1"/>
  <c r="F298" i="5"/>
  <c r="J298" i="5" s="1"/>
  <c r="P298" i="5" s="1"/>
  <c r="R298" i="5" s="1"/>
  <c r="F299" i="5"/>
  <c r="J299" i="5" s="1"/>
  <c r="P299" i="5" s="1"/>
  <c r="R299" i="5" s="1"/>
  <c r="F300" i="5"/>
  <c r="J300" i="5" s="1"/>
  <c r="P300" i="5" s="1"/>
  <c r="R300" i="5" s="1"/>
  <c r="F301" i="5"/>
  <c r="J301" i="5" s="1"/>
  <c r="P301" i="5" s="1"/>
  <c r="R301" i="5" s="1"/>
  <c r="F302" i="5"/>
  <c r="J302" i="5" s="1"/>
  <c r="P302" i="5" s="1"/>
  <c r="R302" i="5" s="1"/>
  <c r="F303" i="5"/>
  <c r="J303" i="5" s="1"/>
  <c r="P303" i="5" s="1"/>
  <c r="R303" i="5" s="1"/>
  <c r="F304" i="5"/>
  <c r="J304" i="5" s="1"/>
  <c r="P304" i="5" s="1"/>
  <c r="R304" i="5" s="1"/>
  <c r="F305" i="5"/>
  <c r="J305" i="5" s="1"/>
  <c r="P305" i="5" s="1"/>
  <c r="R305" i="5" s="1"/>
  <c r="F306" i="5"/>
  <c r="J306" i="5" s="1"/>
  <c r="P306" i="5" s="1"/>
  <c r="R306" i="5" s="1"/>
  <c r="F307" i="5"/>
  <c r="J307" i="5" s="1"/>
  <c r="P307" i="5" s="1"/>
  <c r="R307" i="5" s="1"/>
  <c r="F7" i="5"/>
  <c r="Q7" i="5" s="1"/>
  <c r="F6" i="5"/>
  <c r="Y2" i="7" l="1"/>
  <c r="Y19" i="7" s="1"/>
  <c r="J44" i="5"/>
  <c r="L44" i="5"/>
  <c r="F240" i="5"/>
  <c r="F265" i="5"/>
  <c r="F228" i="5"/>
  <c r="F113" i="5"/>
  <c r="F219" i="5"/>
  <c r="F253" i="5"/>
  <c r="Q195" i="5"/>
  <c r="Q210" i="5" s="1"/>
  <c r="F210" i="5"/>
  <c r="F192" i="5"/>
  <c r="L170" i="5"/>
  <c r="F126" i="5"/>
  <c r="Q84" i="5"/>
  <c r="F91" i="5"/>
  <c r="Q33" i="5"/>
  <c r="Q35" i="5" s="1"/>
  <c r="F35" i="5"/>
  <c r="Q20" i="5"/>
  <c r="F26" i="5"/>
  <c r="F17" i="5"/>
  <c r="Q272" i="5"/>
  <c r="Q281" i="5" s="1"/>
  <c r="F281" i="5"/>
  <c r="F181" i="5"/>
  <c r="Q159" i="5"/>
  <c r="Q162" i="5" s="1"/>
  <c r="F162" i="5"/>
  <c r="F156" i="5"/>
  <c r="L91" i="5"/>
  <c r="F45" i="5"/>
  <c r="Q165" i="5"/>
  <c r="F170" i="5"/>
  <c r="Q54" i="5"/>
  <c r="Q58" i="5" s="1"/>
  <c r="F58" i="5"/>
  <c r="F309" i="5"/>
  <c r="Q134" i="5"/>
  <c r="Q136" i="5" s="1"/>
  <c r="F136" i="5"/>
  <c r="L126" i="5"/>
  <c r="Q70" i="5"/>
  <c r="Q81" i="5" s="1"/>
  <c r="F81" i="5"/>
  <c r="Q63" i="5"/>
  <c r="Q67" i="5" s="1"/>
  <c r="F67" i="5"/>
  <c r="R139" i="2"/>
  <c r="R38" i="2"/>
  <c r="J166" i="5"/>
  <c r="P166" i="5" s="1"/>
  <c r="Q166" i="5"/>
  <c r="J86" i="5"/>
  <c r="P86" i="5" s="1"/>
  <c r="Q86" i="5"/>
  <c r="J64" i="5"/>
  <c r="N64" i="5"/>
  <c r="L64" i="5"/>
  <c r="L67" i="5" s="1"/>
  <c r="J104" i="5"/>
  <c r="P104" i="5" s="1"/>
  <c r="Q104" i="5"/>
  <c r="Q105" i="5" s="1"/>
  <c r="R78" i="5"/>
  <c r="R57" i="5"/>
  <c r="Q6" i="5"/>
  <c r="Q17" i="5" s="1"/>
  <c r="J21" i="5"/>
  <c r="P21" i="5" s="1"/>
  <c r="Q21" i="5"/>
  <c r="L272" i="5"/>
  <c r="L152" i="5"/>
  <c r="L156" i="5" s="1"/>
  <c r="L139" i="5"/>
  <c r="L140" i="5" s="1"/>
  <c r="F140" i="5"/>
  <c r="L129" i="5"/>
  <c r="L131" i="5" s="1"/>
  <c r="F131" i="5"/>
  <c r="L261" i="5"/>
  <c r="L265" i="5" s="1"/>
  <c r="L238" i="5"/>
  <c r="L240" i="5" s="1"/>
  <c r="F235" i="5"/>
  <c r="L224" i="5"/>
  <c r="L228" i="5" s="1"/>
  <c r="R116" i="5"/>
  <c r="F149" i="5"/>
  <c r="F105" i="5"/>
  <c r="J54" i="5"/>
  <c r="F30" i="5"/>
  <c r="L243" i="5"/>
  <c r="L253" i="5" s="1"/>
  <c r="L217" i="5"/>
  <c r="L219" i="5" s="1"/>
  <c r="L188" i="5"/>
  <c r="L192" i="5" s="1"/>
  <c r="L162" i="5"/>
  <c r="L143" i="5"/>
  <c r="L144" i="5" s="1"/>
  <c r="F144" i="5"/>
  <c r="F99" i="5"/>
  <c r="J276" i="5"/>
  <c r="L276" i="5"/>
  <c r="O276" i="5" s="1"/>
  <c r="J275" i="5"/>
  <c r="O275" i="5"/>
  <c r="O268" i="5"/>
  <c r="O269" i="5" s="1"/>
  <c r="L269" i="5"/>
  <c r="R244" i="5"/>
  <c r="J208" i="5"/>
  <c r="L208" i="5"/>
  <c r="O208" i="5" s="1"/>
  <c r="J177" i="5"/>
  <c r="L177" i="5"/>
  <c r="O177" i="5" s="1"/>
  <c r="J178" i="5"/>
  <c r="L178" i="5"/>
  <c r="O178" i="5" s="1"/>
  <c r="N148" i="5"/>
  <c r="N149" i="5" s="1"/>
  <c r="L148" i="5"/>
  <c r="L149" i="5" s="1"/>
  <c r="J79" i="5"/>
  <c r="L79" i="5"/>
  <c r="O79" i="5" s="1"/>
  <c r="J28" i="5"/>
  <c r="J14" i="5"/>
  <c r="P14" i="5" s="1"/>
  <c r="R14" i="5" s="1"/>
  <c r="J12" i="5"/>
  <c r="P12" i="5" s="1"/>
  <c r="R12" i="5" s="1"/>
  <c r="J10" i="5"/>
  <c r="P10" i="5" s="1"/>
  <c r="J8" i="5"/>
  <c r="P8" i="5" s="1"/>
  <c r="J7" i="5"/>
  <c r="P7" i="5" s="1"/>
  <c r="J34" i="5"/>
  <c r="P34" i="5" s="1"/>
  <c r="J15" i="5"/>
  <c r="P15" i="5" s="1"/>
  <c r="R15" i="5" s="1"/>
  <c r="J13" i="5"/>
  <c r="P13" i="5" s="1"/>
  <c r="R13" i="5" s="1"/>
  <c r="J11" i="5"/>
  <c r="P11" i="5" s="1"/>
  <c r="R11" i="5" s="1"/>
  <c r="J9" i="5"/>
  <c r="P9" i="5" s="1"/>
  <c r="J280" i="5"/>
  <c r="N280" i="5"/>
  <c r="O280" i="5" s="1"/>
  <c r="J278" i="5"/>
  <c r="N278" i="5"/>
  <c r="O278" i="5" s="1"/>
  <c r="J274" i="5"/>
  <c r="N274" i="5"/>
  <c r="O274" i="5" s="1"/>
  <c r="J250" i="5"/>
  <c r="N250" i="5"/>
  <c r="O250" i="5" s="1"/>
  <c r="J246" i="5"/>
  <c r="N246" i="5"/>
  <c r="O246" i="5" s="1"/>
  <c r="J284" i="5"/>
  <c r="N284" i="5"/>
  <c r="F285" i="5"/>
  <c r="J279" i="5"/>
  <c r="N279" i="5"/>
  <c r="O279" i="5" s="1"/>
  <c r="J277" i="5"/>
  <c r="N277" i="5"/>
  <c r="O277" i="5" s="1"/>
  <c r="J273" i="5"/>
  <c r="N273" i="5"/>
  <c r="J268" i="5"/>
  <c r="F269" i="5"/>
  <c r="J263" i="5"/>
  <c r="N263" i="5"/>
  <c r="O263" i="5" s="1"/>
  <c r="J261" i="5"/>
  <c r="N261" i="5"/>
  <c r="J251" i="5"/>
  <c r="N251" i="5"/>
  <c r="O251" i="5" s="1"/>
  <c r="J249" i="5"/>
  <c r="N249" i="5"/>
  <c r="O249" i="5" s="1"/>
  <c r="J247" i="5"/>
  <c r="N247" i="5"/>
  <c r="O247" i="5" s="1"/>
  <c r="J245" i="5"/>
  <c r="N245" i="5"/>
  <c r="O245" i="5" s="1"/>
  <c r="J243" i="5"/>
  <c r="N243" i="5"/>
  <c r="J238" i="5"/>
  <c r="J240" i="5" s="1"/>
  <c r="N238" i="5"/>
  <c r="N240" i="5" s="1"/>
  <c r="J233" i="5"/>
  <c r="N233" i="5"/>
  <c r="O233" i="5" s="1"/>
  <c r="J231" i="5"/>
  <c r="J226" i="5"/>
  <c r="N226" i="5"/>
  <c r="O226" i="5" s="1"/>
  <c r="J224" i="5"/>
  <c r="N224" i="5"/>
  <c r="J217" i="5"/>
  <c r="N217" i="5"/>
  <c r="J209" i="5"/>
  <c r="N209" i="5"/>
  <c r="O209" i="5" s="1"/>
  <c r="J207" i="5"/>
  <c r="N207" i="5"/>
  <c r="O207" i="5" s="1"/>
  <c r="J205" i="5"/>
  <c r="N205" i="5"/>
  <c r="O205" i="5" s="1"/>
  <c r="J203" i="5"/>
  <c r="N203" i="5"/>
  <c r="O203" i="5" s="1"/>
  <c r="J201" i="5"/>
  <c r="N201" i="5"/>
  <c r="O201" i="5" s="1"/>
  <c r="J199" i="5"/>
  <c r="N199" i="5"/>
  <c r="O199" i="5" s="1"/>
  <c r="J197" i="5"/>
  <c r="N197" i="5"/>
  <c r="O197" i="5" s="1"/>
  <c r="J195" i="5"/>
  <c r="J190" i="5"/>
  <c r="N190" i="5"/>
  <c r="O190" i="5" s="1"/>
  <c r="J188" i="5"/>
  <c r="N188" i="5"/>
  <c r="J180" i="5"/>
  <c r="N180" i="5"/>
  <c r="O180" i="5" s="1"/>
  <c r="J174" i="5"/>
  <c r="N174" i="5"/>
  <c r="J169" i="5"/>
  <c r="N169" i="5"/>
  <c r="O169" i="5" s="1"/>
  <c r="J167" i="5"/>
  <c r="N167" i="5"/>
  <c r="J165" i="5"/>
  <c r="J160" i="5"/>
  <c r="N160" i="5"/>
  <c r="J155" i="5"/>
  <c r="N155" i="5"/>
  <c r="O155" i="5" s="1"/>
  <c r="J153" i="5"/>
  <c r="N153" i="5"/>
  <c r="J143" i="5"/>
  <c r="J144" i="5" s="1"/>
  <c r="N143" i="5"/>
  <c r="N144" i="5" s="1"/>
  <c r="J135" i="5"/>
  <c r="N135" i="5"/>
  <c r="N136" i="5" s="1"/>
  <c r="J125" i="5"/>
  <c r="N125" i="5"/>
  <c r="O125" i="5" s="1"/>
  <c r="J123" i="5"/>
  <c r="J117" i="5"/>
  <c r="N117" i="5"/>
  <c r="J109" i="5"/>
  <c r="J113" i="5" s="1"/>
  <c r="J98" i="5"/>
  <c r="J99" i="5" s="1"/>
  <c r="J90" i="5"/>
  <c r="N90" i="5"/>
  <c r="O90" i="5" s="1"/>
  <c r="J88" i="5"/>
  <c r="N88" i="5"/>
  <c r="O88" i="5" s="1"/>
  <c r="J84" i="5"/>
  <c r="J291" i="5"/>
  <c r="J309" i="5" s="1"/>
  <c r="J272" i="5"/>
  <c r="J264" i="5"/>
  <c r="N264" i="5"/>
  <c r="O264" i="5" s="1"/>
  <c r="J252" i="5"/>
  <c r="N252" i="5"/>
  <c r="O252" i="5" s="1"/>
  <c r="J248" i="5"/>
  <c r="N248" i="5"/>
  <c r="O248" i="5" s="1"/>
  <c r="J232" i="5"/>
  <c r="N232" i="5"/>
  <c r="J227" i="5"/>
  <c r="N227" i="5"/>
  <c r="O227" i="5" s="1"/>
  <c r="J225" i="5"/>
  <c r="N225" i="5"/>
  <c r="O225" i="5" s="1"/>
  <c r="J218" i="5"/>
  <c r="N218" i="5"/>
  <c r="O218" i="5" s="1"/>
  <c r="J213" i="5"/>
  <c r="N213" i="5"/>
  <c r="F214" i="5"/>
  <c r="J206" i="5"/>
  <c r="N206" i="5"/>
  <c r="O206" i="5" s="1"/>
  <c r="J204" i="5"/>
  <c r="N204" i="5"/>
  <c r="O204" i="5" s="1"/>
  <c r="J202" i="5"/>
  <c r="N202" i="5"/>
  <c r="O202" i="5" s="1"/>
  <c r="J200" i="5"/>
  <c r="N200" i="5"/>
  <c r="O200" i="5" s="1"/>
  <c r="J198" i="5"/>
  <c r="N198" i="5"/>
  <c r="O198" i="5" s="1"/>
  <c r="J196" i="5"/>
  <c r="N196" i="5"/>
  <c r="J191" i="5"/>
  <c r="N191" i="5"/>
  <c r="O191" i="5" s="1"/>
  <c r="J189" i="5"/>
  <c r="N189" i="5"/>
  <c r="O189" i="5" s="1"/>
  <c r="J184" i="5"/>
  <c r="N184" i="5"/>
  <c r="F185" i="5"/>
  <c r="J175" i="5"/>
  <c r="N175" i="5"/>
  <c r="O175" i="5" s="1"/>
  <c r="J173" i="5"/>
  <c r="J168" i="5"/>
  <c r="N168" i="5"/>
  <c r="O168" i="5" s="1"/>
  <c r="J161" i="5"/>
  <c r="N161" i="5"/>
  <c r="O161" i="5" s="1"/>
  <c r="J159" i="5"/>
  <c r="J154" i="5"/>
  <c r="N154" i="5"/>
  <c r="J152" i="5"/>
  <c r="J147" i="5"/>
  <c r="J139" i="5"/>
  <c r="J140" i="5" s="1"/>
  <c r="N139" i="5"/>
  <c r="N140" i="5" s="1"/>
  <c r="J134" i="5"/>
  <c r="J129" i="5"/>
  <c r="J131" i="5" s="1"/>
  <c r="N129" i="5"/>
  <c r="N131" i="5" s="1"/>
  <c r="J124" i="5"/>
  <c r="N124" i="5"/>
  <c r="J119" i="5"/>
  <c r="N119" i="5"/>
  <c r="O119" i="5" s="1"/>
  <c r="J103" i="5"/>
  <c r="J94" i="5"/>
  <c r="J95" i="5" s="1"/>
  <c r="J89" i="5"/>
  <c r="N89" i="5"/>
  <c r="O89" i="5" s="1"/>
  <c r="J87" i="5"/>
  <c r="N87" i="5"/>
  <c r="J80" i="5"/>
  <c r="N80" i="5"/>
  <c r="O80" i="5" s="1"/>
  <c r="J74" i="5"/>
  <c r="N74" i="5"/>
  <c r="J72" i="5"/>
  <c r="N72" i="5"/>
  <c r="J70" i="5"/>
  <c r="J75" i="5"/>
  <c r="N75" i="5"/>
  <c r="O75" i="5" s="1"/>
  <c r="J76" i="5"/>
  <c r="N76" i="5"/>
  <c r="O76" i="5" s="1"/>
  <c r="J65" i="5"/>
  <c r="N65" i="5"/>
  <c r="J63" i="5"/>
  <c r="J66" i="5"/>
  <c r="N66" i="5"/>
  <c r="O66" i="5" s="1"/>
  <c r="J22" i="5"/>
  <c r="N22" i="5"/>
  <c r="J20" i="5"/>
  <c r="J48" i="5"/>
  <c r="J49" i="5" s="1"/>
  <c r="N48" i="5"/>
  <c r="N49" i="5" s="1"/>
  <c r="J29" i="5"/>
  <c r="N29" i="5"/>
  <c r="N30" i="5" s="1"/>
  <c r="J23" i="5"/>
  <c r="N23" i="5"/>
  <c r="O23" i="5" s="1"/>
  <c r="J6" i="5"/>
  <c r="J33" i="5"/>
  <c r="J35" i="5" s="1"/>
  <c r="J38" i="5"/>
  <c r="J39" i="5" s="1"/>
  <c r="F39" i="5"/>
  <c r="J43" i="5"/>
  <c r="J77" i="5"/>
  <c r="J55" i="5"/>
  <c r="J148" i="5"/>
  <c r="F106" i="2"/>
  <c r="F143" i="2" s="1"/>
  <c r="J105" i="5" l="1"/>
  <c r="F288" i="5"/>
  <c r="J45" i="5"/>
  <c r="L45" i="5"/>
  <c r="O44" i="5"/>
  <c r="O45" i="5" s="1"/>
  <c r="J136" i="5"/>
  <c r="J281" i="5"/>
  <c r="Q26" i="5"/>
  <c r="R166" i="5"/>
  <c r="J253" i="5"/>
  <c r="N91" i="5"/>
  <c r="J156" i="5"/>
  <c r="N120" i="5"/>
  <c r="N170" i="5"/>
  <c r="N181" i="5"/>
  <c r="Q170" i="5"/>
  <c r="N126" i="5"/>
  <c r="J181" i="5"/>
  <c r="J26" i="5"/>
  <c r="J81" i="5"/>
  <c r="J91" i="5"/>
  <c r="J120" i="5"/>
  <c r="N156" i="5"/>
  <c r="J58" i="5"/>
  <c r="L181" i="5"/>
  <c r="J17" i="5"/>
  <c r="N26" i="5"/>
  <c r="J67" i="5"/>
  <c r="N81" i="5"/>
  <c r="N210" i="5"/>
  <c r="J126" i="5"/>
  <c r="N253" i="5"/>
  <c r="N281" i="5"/>
  <c r="L281" i="5"/>
  <c r="Q91" i="5"/>
  <c r="J170" i="5"/>
  <c r="J210" i="5"/>
  <c r="F313" i="5"/>
  <c r="N67" i="5"/>
  <c r="L210" i="5"/>
  <c r="L81" i="5"/>
  <c r="Q106" i="2"/>
  <c r="Q143" i="2" s="1"/>
  <c r="O272" i="5"/>
  <c r="J149" i="5"/>
  <c r="O64" i="5"/>
  <c r="Q43" i="5"/>
  <c r="R104" i="5"/>
  <c r="R86" i="5"/>
  <c r="R21" i="5"/>
  <c r="P291" i="5"/>
  <c r="P309" i="5" s="1"/>
  <c r="P125" i="5"/>
  <c r="R125" i="5" s="1"/>
  <c r="N219" i="5"/>
  <c r="J162" i="5"/>
  <c r="N235" i="5"/>
  <c r="J219" i="5"/>
  <c r="N265" i="5"/>
  <c r="O152" i="5"/>
  <c r="P28" i="5"/>
  <c r="R28" i="5" s="1"/>
  <c r="J30" i="5"/>
  <c r="N192" i="5"/>
  <c r="O153" i="5"/>
  <c r="N162" i="5"/>
  <c r="J192" i="5"/>
  <c r="N228" i="5"/>
  <c r="J235" i="5"/>
  <c r="J265" i="5"/>
  <c r="P54" i="5"/>
  <c r="J228" i="5"/>
  <c r="O98" i="5"/>
  <c r="O99" i="5" s="1"/>
  <c r="P275" i="5"/>
  <c r="R275" i="5" s="1"/>
  <c r="J106" i="2"/>
  <c r="J143" i="2" s="1"/>
  <c r="P276" i="5"/>
  <c r="R276" i="5" s="1"/>
  <c r="P79" i="5"/>
  <c r="P178" i="5"/>
  <c r="R178" i="5" s="1"/>
  <c r="P177" i="5"/>
  <c r="R177" i="5" s="1"/>
  <c r="O243" i="5"/>
  <c r="O253" i="5" s="1"/>
  <c r="P208" i="5"/>
  <c r="R208" i="5" s="1"/>
  <c r="O148" i="5"/>
  <c r="O149" i="5" s="1"/>
  <c r="O124" i="5"/>
  <c r="O126" i="5" s="1"/>
  <c r="O72" i="5"/>
  <c r="O29" i="5"/>
  <c r="O30" i="5" s="1"/>
  <c r="P80" i="5"/>
  <c r="R80" i="5" s="1"/>
  <c r="P89" i="5"/>
  <c r="R89" i="5" s="1"/>
  <c r="P119" i="5"/>
  <c r="R119" i="5" s="1"/>
  <c r="P161" i="5"/>
  <c r="R161" i="5" s="1"/>
  <c r="P168" i="5"/>
  <c r="R168" i="5" s="1"/>
  <c r="P175" i="5"/>
  <c r="R175" i="5" s="1"/>
  <c r="P218" i="5"/>
  <c r="R218" i="5" s="1"/>
  <c r="P225" i="5"/>
  <c r="R225" i="5" s="1"/>
  <c r="P227" i="5"/>
  <c r="R227" i="5" s="1"/>
  <c r="P248" i="5"/>
  <c r="R248" i="5" s="1"/>
  <c r="P252" i="5"/>
  <c r="R252" i="5" s="1"/>
  <c r="P264" i="5"/>
  <c r="R264" i="5" s="1"/>
  <c r="P88" i="5"/>
  <c r="R88" i="5" s="1"/>
  <c r="P90" i="5"/>
  <c r="R90" i="5" s="1"/>
  <c r="P190" i="5"/>
  <c r="R190" i="5" s="1"/>
  <c r="P197" i="5"/>
  <c r="R197" i="5" s="1"/>
  <c r="P199" i="5"/>
  <c r="R199" i="5" s="1"/>
  <c r="P201" i="5"/>
  <c r="R201" i="5" s="1"/>
  <c r="P203" i="5"/>
  <c r="R203" i="5" s="1"/>
  <c r="P205" i="5"/>
  <c r="R205" i="5" s="1"/>
  <c r="P207" i="5"/>
  <c r="R207" i="5" s="1"/>
  <c r="P209" i="5"/>
  <c r="R209" i="5" s="1"/>
  <c r="P226" i="5"/>
  <c r="R226" i="5" s="1"/>
  <c r="P233" i="5"/>
  <c r="R233" i="5" s="1"/>
  <c r="P245" i="5"/>
  <c r="P247" i="5"/>
  <c r="R247" i="5" s="1"/>
  <c r="P249" i="5"/>
  <c r="R249" i="5" s="1"/>
  <c r="P251" i="5"/>
  <c r="R251" i="5" s="1"/>
  <c r="R9" i="5"/>
  <c r="R34" i="5"/>
  <c r="R7" i="5"/>
  <c r="R8" i="5"/>
  <c r="R10" i="5"/>
  <c r="O87" i="5"/>
  <c r="O91" i="5" s="1"/>
  <c r="P134" i="5"/>
  <c r="O139" i="5"/>
  <c r="O140" i="5" s="1"/>
  <c r="O154" i="5"/>
  <c r="P154" i="5" s="1"/>
  <c r="R154" i="5" s="1"/>
  <c r="J185" i="5"/>
  <c r="P189" i="5"/>
  <c r="R189" i="5" s="1"/>
  <c r="P191" i="5"/>
  <c r="R191" i="5" s="1"/>
  <c r="P198" i="5"/>
  <c r="R198" i="5" s="1"/>
  <c r="P200" i="5"/>
  <c r="R200" i="5" s="1"/>
  <c r="P202" i="5"/>
  <c r="R202" i="5" s="1"/>
  <c r="P204" i="5"/>
  <c r="R204" i="5" s="1"/>
  <c r="P206" i="5"/>
  <c r="R206" i="5" s="1"/>
  <c r="O213" i="5"/>
  <c r="O214" i="5" s="1"/>
  <c r="N214" i="5"/>
  <c r="O232" i="5"/>
  <c r="O235" i="5" s="1"/>
  <c r="O135" i="5"/>
  <c r="O136" i="5" s="1"/>
  <c r="P155" i="5"/>
  <c r="R155" i="5" s="1"/>
  <c r="P165" i="5"/>
  <c r="P169" i="5"/>
  <c r="R169" i="5" s="1"/>
  <c r="P180" i="5"/>
  <c r="R180" i="5" s="1"/>
  <c r="O188" i="5"/>
  <c r="O192" i="5" s="1"/>
  <c r="O224" i="5"/>
  <c r="O228" i="5" s="1"/>
  <c r="P263" i="5"/>
  <c r="R263" i="5" s="1"/>
  <c r="P268" i="5"/>
  <c r="J269" i="5"/>
  <c r="P277" i="5"/>
  <c r="R277" i="5" s="1"/>
  <c r="P279" i="5"/>
  <c r="R279" i="5" s="1"/>
  <c r="O284" i="5"/>
  <c r="O285" i="5" s="1"/>
  <c r="N285" i="5"/>
  <c r="P94" i="5"/>
  <c r="P95" i="5" s="1"/>
  <c r="P103" i="5"/>
  <c r="P105" i="5" s="1"/>
  <c r="O129" i="5"/>
  <c r="O131" i="5" s="1"/>
  <c r="P147" i="5"/>
  <c r="P159" i="5"/>
  <c r="P173" i="5"/>
  <c r="O184" i="5"/>
  <c r="O185" i="5" s="1"/>
  <c r="N185" i="5"/>
  <c r="O196" i="5"/>
  <c r="O210" i="5" s="1"/>
  <c r="J214" i="5"/>
  <c r="P84" i="5"/>
  <c r="P109" i="5"/>
  <c r="P113" i="5" s="1"/>
  <c r="O117" i="5"/>
  <c r="O120" i="5" s="1"/>
  <c r="P123" i="5"/>
  <c r="O143" i="5"/>
  <c r="O144" i="5" s="1"/>
  <c r="O160" i="5"/>
  <c r="O167" i="5"/>
  <c r="O170" i="5" s="1"/>
  <c r="O174" i="5"/>
  <c r="O181" i="5" s="1"/>
  <c r="P195" i="5"/>
  <c r="O217" i="5"/>
  <c r="O219" i="5" s="1"/>
  <c r="P231" i="5"/>
  <c r="O238" i="5"/>
  <c r="O240" i="5" s="1"/>
  <c r="O261" i="5"/>
  <c r="O273" i="5"/>
  <c r="J285" i="5"/>
  <c r="P246" i="5"/>
  <c r="R246" i="5" s="1"/>
  <c r="P250" i="5"/>
  <c r="R250" i="5" s="1"/>
  <c r="P274" i="5"/>
  <c r="R274" i="5" s="1"/>
  <c r="P278" i="5"/>
  <c r="R278" i="5" s="1"/>
  <c r="P280" i="5"/>
  <c r="R280" i="5" s="1"/>
  <c r="P75" i="5"/>
  <c r="R75" i="5" s="1"/>
  <c r="P23" i="5"/>
  <c r="R23" i="5" s="1"/>
  <c r="P76" i="5"/>
  <c r="R76" i="5" s="1"/>
  <c r="O74" i="5"/>
  <c r="P74" i="5" s="1"/>
  <c r="R74" i="5" s="1"/>
  <c r="P70" i="5"/>
  <c r="O65" i="5"/>
  <c r="P66" i="5"/>
  <c r="R66" i="5" s="1"/>
  <c r="P63" i="5"/>
  <c r="O22" i="5"/>
  <c r="O26" i="5" s="1"/>
  <c r="O48" i="5"/>
  <c r="O49" i="5" s="1"/>
  <c r="P20" i="5"/>
  <c r="P6" i="5"/>
  <c r="P17" i="5" s="1"/>
  <c r="P43" i="5"/>
  <c r="P38" i="5"/>
  <c r="P33" i="5"/>
  <c r="P35" i="5" s="1"/>
  <c r="P77" i="5"/>
  <c r="R77" i="5" s="1"/>
  <c r="P55" i="5"/>
  <c r="N288" i="5" l="1"/>
  <c r="N313" i="5" s="1"/>
  <c r="J288" i="5"/>
  <c r="J313" i="5" s="1"/>
  <c r="L288" i="5"/>
  <c r="L313" i="5" s="1"/>
  <c r="P44" i="5"/>
  <c r="R44" i="5" s="1"/>
  <c r="Q45" i="5"/>
  <c r="Q288" i="5" s="1"/>
  <c r="Q313" i="5" s="1"/>
  <c r="P152" i="5"/>
  <c r="R152" i="5" s="1"/>
  <c r="O156" i="5"/>
  <c r="O67" i="5"/>
  <c r="P72" i="5"/>
  <c r="R72" i="5" s="1"/>
  <c r="O81" i="5"/>
  <c r="P58" i="5"/>
  <c r="P272" i="5"/>
  <c r="R272" i="5" s="1"/>
  <c r="O281" i="5"/>
  <c r="P39" i="5"/>
  <c r="R38" i="5"/>
  <c r="R39" i="5" s="1"/>
  <c r="P64" i="5"/>
  <c r="R64" i="5" s="1"/>
  <c r="R79" i="5"/>
  <c r="R291" i="5"/>
  <c r="R309" i="5" s="1"/>
  <c r="P232" i="5"/>
  <c r="R232" i="5" s="1"/>
  <c r="P98" i="5"/>
  <c r="P99" i="5" s="1"/>
  <c r="P213" i="5"/>
  <c r="R213" i="5" s="1"/>
  <c r="R214" i="5" s="1"/>
  <c r="P153" i="5"/>
  <c r="R153" i="5" s="1"/>
  <c r="R63" i="5"/>
  <c r="P261" i="5"/>
  <c r="O265" i="5"/>
  <c r="R195" i="5"/>
  <c r="R147" i="5"/>
  <c r="R134" i="5"/>
  <c r="R123" i="5"/>
  <c r="R84" i="5"/>
  <c r="R173" i="5"/>
  <c r="R54" i="5"/>
  <c r="R231" i="5"/>
  <c r="R159" i="5"/>
  <c r="O162" i="5"/>
  <c r="R165" i="5"/>
  <c r="P117" i="5"/>
  <c r="P120" i="5" s="1"/>
  <c r="P106" i="2"/>
  <c r="P135" i="5"/>
  <c r="R135" i="5" s="1"/>
  <c r="P29" i="5"/>
  <c r="R29" i="5" s="1"/>
  <c r="R30" i="5" s="1"/>
  <c r="P269" i="5"/>
  <c r="R268" i="5"/>
  <c r="R269" i="5" s="1"/>
  <c r="R245" i="5"/>
  <c r="P224" i="5"/>
  <c r="P148" i="5"/>
  <c r="R148" i="5" s="1"/>
  <c r="P139" i="5"/>
  <c r="P124" i="5"/>
  <c r="P126" i="5" s="1"/>
  <c r="R109" i="5"/>
  <c r="R113" i="5" s="1"/>
  <c r="R103" i="5"/>
  <c r="R105" i="5" s="1"/>
  <c r="R94" i="5"/>
  <c r="R95" i="5" s="1"/>
  <c r="R70" i="5"/>
  <c r="P243" i="5"/>
  <c r="P253" i="5" s="1"/>
  <c r="P188" i="5"/>
  <c r="P192" i="5" s="1"/>
  <c r="R55" i="5"/>
  <c r="R43" i="5"/>
  <c r="R45" i="5" s="1"/>
  <c r="R20" i="5"/>
  <c r="R33" i="5"/>
  <c r="R35" i="5" s="1"/>
  <c r="R6" i="5"/>
  <c r="R17" i="5" s="1"/>
  <c r="P284" i="5"/>
  <c r="P238" i="5"/>
  <c r="P240" i="5" s="1"/>
  <c r="P217" i="5"/>
  <c r="P219" i="5" s="1"/>
  <c r="P174" i="5"/>
  <c r="P181" i="5" s="1"/>
  <c r="P167" i="5"/>
  <c r="P170" i="5" s="1"/>
  <c r="P273" i="5"/>
  <c r="P160" i="5"/>
  <c r="R160" i="5" s="1"/>
  <c r="P143" i="5"/>
  <c r="P144" i="5" s="1"/>
  <c r="P196" i="5"/>
  <c r="P210" i="5" s="1"/>
  <c r="P184" i="5"/>
  <c r="P129" i="5"/>
  <c r="P131" i="5" s="1"/>
  <c r="P87" i="5"/>
  <c r="P91" i="5" s="1"/>
  <c r="P22" i="5"/>
  <c r="P26" i="5" s="1"/>
  <c r="P48" i="5"/>
  <c r="P49" i="5" s="1"/>
  <c r="P65" i="5"/>
  <c r="O288" i="5" l="1"/>
  <c r="O313" i="5" s="1"/>
  <c r="P45" i="5"/>
  <c r="R81" i="5"/>
  <c r="P81" i="5"/>
  <c r="R156" i="5"/>
  <c r="P67" i="5"/>
  <c r="R58" i="5"/>
  <c r="P281" i="5"/>
  <c r="P156" i="5"/>
  <c r="R106" i="2"/>
  <c r="R167" i="5"/>
  <c r="R170" i="5" s="1"/>
  <c r="R149" i="5"/>
  <c r="P235" i="5"/>
  <c r="R136" i="5"/>
  <c r="P149" i="5"/>
  <c r="P136" i="5"/>
  <c r="R235" i="5"/>
  <c r="P214" i="5"/>
  <c r="R98" i="5"/>
  <c r="R99" i="5" s="1"/>
  <c r="R117" i="5"/>
  <c r="R120" i="5" s="1"/>
  <c r="R139" i="5"/>
  <c r="R140" i="5" s="1"/>
  <c r="P140" i="5"/>
  <c r="R224" i="5"/>
  <c r="R228" i="5" s="1"/>
  <c r="P228" i="5"/>
  <c r="P30" i="5"/>
  <c r="R261" i="5"/>
  <c r="R265" i="5" s="1"/>
  <c r="P265" i="5"/>
  <c r="P285" i="5"/>
  <c r="R284" i="5"/>
  <c r="R285" i="5" s="1"/>
  <c r="P162" i="5"/>
  <c r="R162" i="5"/>
  <c r="R273" i="5"/>
  <c r="R281" i="5" s="1"/>
  <c r="R243" i="5"/>
  <c r="R253" i="5" s="1"/>
  <c r="R238" i="5"/>
  <c r="R240" i="5" s="1"/>
  <c r="R217" i="5"/>
  <c r="R219" i="5" s="1"/>
  <c r="R196" i="5"/>
  <c r="R210" i="5" s="1"/>
  <c r="R188" i="5"/>
  <c r="R192" i="5" s="1"/>
  <c r="P185" i="5"/>
  <c r="R184" i="5"/>
  <c r="R185" i="5" s="1"/>
  <c r="R174" i="5"/>
  <c r="R181" i="5" s="1"/>
  <c r="R143" i="5"/>
  <c r="R144" i="5" s="1"/>
  <c r="R129" i="5"/>
  <c r="R131" i="5" s="1"/>
  <c r="R124" i="5"/>
  <c r="R126" i="5" s="1"/>
  <c r="R87" i="5"/>
  <c r="R91" i="5" s="1"/>
  <c r="R65" i="5"/>
  <c r="R67" i="5" s="1"/>
  <c r="R48" i="5"/>
  <c r="R49" i="5" s="1"/>
  <c r="R22" i="5"/>
  <c r="R26" i="5" s="1"/>
  <c r="P288" i="5" l="1"/>
  <c r="P313" i="5" s="1"/>
  <c r="R288" i="5"/>
  <c r="R313" i="5" s="1"/>
  <c r="P78" i="2"/>
  <c r="P143" i="2" s="1"/>
  <c r="R78" i="2" l="1"/>
  <c r="R143" i="2" s="1"/>
</calcChain>
</file>

<file path=xl/comments1.xml><?xml version="1.0" encoding="utf-8"?>
<comments xmlns="http://schemas.openxmlformats.org/spreadsheetml/2006/main">
  <authors>
    <author>Prof</author>
    <author>Luis Garcia</author>
  </authors>
  <commentList>
    <comment ref="C38" authorId="0" shapeId="0">
      <text>
        <r>
          <rPr>
            <b/>
            <sz val="9"/>
            <color indexed="81"/>
            <rFont val="Tahoma"/>
            <family val="2"/>
          </rPr>
          <t>Prof:</t>
        </r>
        <r>
          <rPr>
            <sz val="9"/>
            <color indexed="81"/>
            <rFont val="Tahoma"/>
            <family val="2"/>
          </rPr>
          <t xml:space="preserve">
CAMBIAR POR SU AYUDANTE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POSIBLE CAMBIO A ECOLOGIA Y TURISMO
</t>
        </r>
      </text>
    </comment>
    <comment ref="C167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POSIBLE CAMBIO A ADULTO MAYOR
</t>
        </r>
      </text>
    </comment>
    <comment ref="C231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DAR DE BAJA 2 QUINCENA OCT
</t>
        </r>
      </text>
    </comment>
  </commentList>
</comments>
</file>

<file path=xl/sharedStrings.xml><?xml version="1.0" encoding="utf-8"?>
<sst xmlns="http://schemas.openxmlformats.org/spreadsheetml/2006/main" count="941" uniqueCount="605">
  <si>
    <t>PUESTO</t>
  </si>
  <si>
    <t>NOMBRE</t>
  </si>
  <si>
    <t xml:space="preserve">SALARIO DIARIO </t>
  </si>
  <si>
    <t>DIAS TRABAJADOS</t>
  </si>
  <si>
    <t xml:space="preserve">TOTAL </t>
  </si>
  <si>
    <t>TIEMPO EXTRA</t>
  </si>
  <si>
    <t>PRESTAMO PERSONAL</t>
  </si>
  <si>
    <t>SUBSIDIO AL EMPLEO</t>
  </si>
  <si>
    <t>TOTAL</t>
  </si>
  <si>
    <t>ISR/100%</t>
  </si>
  <si>
    <t>IMSS</t>
  </si>
  <si>
    <t>DESC. PRESTAMO</t>
  </si>
  <si>
    <t>CUOTA SINDICAL</t>
  </si>
  <si>
    <t>TOTAL NOMINA</t>
  </si>
  <si>
    <t>FIRMA DE CONFORMIDAD</t>
  </si>
  <si>
    <t>NETO A PAGAR</t>
  </si>
  <si>
    <t>PERCEPCIONES</t>
  </si>
  <si>
    <t>DESCUENTOS</t>
  </si>
  <si>
    <t>APORT. VOLUNTARIA/ASOCIA. CIV.</t>
  </si>
  <si>
    <t>DIETAS</t>
  </si>
  <si>
    <t>REGIDOR</t>
  </si>
  <si>
    <t>SINDICO</t>
  </si>
  <si>
    <t>SECRETARIO GENERAL</t>
  </si>
  <si>
    <t>RECEPCIONISTA</t>
  </si>
  <si>
    <t>CHOFER</t>
  </si>
  <si>
    <t>CONSERJE</t>
  </si>
  <si>
    <t>SECRETARIA REGIDORES</t>
  </si>
  <si>
    <t>SECRETARIA SINDICO</t>
  </si>
  <si>
    <t>OFICIALIA MAYOR</t>
  </si>
  <si>
    <t>OFICIAL MAYOR</t>
  </si>
  <si>
    <t>SECRETARIA</t>
  </si>
  <si>
    <t>ASESOR JURIDICO</t>
  </si>
  <si>
    <t>CAMAROGRAFO</t>
  </si>
  <si>
    <t>PRENSA Y PUBLICIDAD</t>
  </si>
  <si>
    <t>COPLADEMUN</t>
  </si>
  <si>
    <t>DIRECTOR RAMO 20</t>
  </si>
  <si>
    <t>DIRECTOR RAMO 33</t>
  </si>
  <si>
    <t>AUXILIAR RAMO 20</t>
  </si>
  <si>
    <t>REGISTRO CIVIL</t>
  </si>
  <si>
    <t>OFIC. AUX. DE REG. CIV.</t>
  </si>
  <si>
    <t>MORALES MORENO MARICELA</t>
  </si>
  <si>
    <t>EDUCACION PUBLICA</t>
  </si>
  <si>
    <t>CRONISTA</t>
  </si>
  <si>
    <t>CHOFER CAMION ESCOLAR</t>
  </si>
  <si>
    <t>PROMOTOR DE DEPORTES</t>
  </si>
  <si>
    <t>DIRECTOR</t>
  </si>
  <si>
    <t>SECRETARIA CASA DE LA CULTURA</t>
  </si>
  <si>
    <t>ENCARGADO DEL MUSEO</t>
  </si>
  <si>
    <t>INTENDENCIA CASA DE LA CULTURA</t>
  </si>
  <si>
    <t>CONTRALORIA</t>
  </si>
  <si>
    <t>CONTRALOR</t>
  </si>
  <si>
    <t>PROMOCION ECONOMICA</t>
  </si>
  <si>
    <t>DIR. DE PROMOCION ECONOMICA</t>
  </si>
  <si>
    <t>PROGRAMA MPAL. DE EMPLEO</t>
  </si>
  <si>
    <t>DELEGACIONES Y AGENCIAS</t>
  </si>
  <si>
    <t>DELEGADO AHUIJULLO</t>
  </si>
  <si>
    <t>JARDINERO</t>
  </si>
  <si>
    <t>RADIO OPERADOR</t>
  </si>
  <si>
    <t>JARDINERO PURISIMA</t>
  </si>
  <si>
    <t>AGENTE SANTIAGO</t>
  </si>
  <si>
    <t>FONTANERO LA PURISIMA</t>
  </si>
  <si>
    <t>HACIENDA PUBLICA MUNICIPAL</t>
  </si>
  <si>
    <t>ENCARGADO DE CONTABILIDAD</t>
  </si>
  <si>
    <t>DEPARTAMENTO DE INGRESOS</t>
  </si>
  <si>
    <t>JEFA DE INGRESOS</t>
  </si>
  <si>
    <t>REGLAMENTOS</t>
  </si>
  <si>
    <t>PROVEDURIA</t>
  </si>
  <si>
    <t>ALMACENISTA</t>
  </si>
  <si>
    <t>JEFE DE MTTO. DE COMPUTO</t>
  </si>
  <si>
    <t>AUX. TECNICO</t>
  </si>
  <si>
    <t>AYUDANTE</t>
  </si>
  <si>
    <t>CONSTRUCCION</t>
  </si>
  <si>
    <t>AYUDANTE OBRAS PUBLICAS</t>
  </si>
  <si>
    <t>EMPEDRADOR</t>
  </si>
  <si>
    <t>VIVIENDA</t>
  </si>
  <si>
    <t>SUPERVISOR DE VIVIENDA</t>
  </si>
  <si>
    <t>TALLER DE CERRAJERIA Y PINTURA</t>
  </si>
  <si>
    <t>PINTOR</t>
  </si>
  <si>
    <t>SOLDADOR</t>
  </si>
  <si>
    <t>AYUDANTE DE SOLDADOR</t>
  </si>
  <si>
    <t>SERVICIOS PUBLICOS</t>
  </si>
  <si>
    <t>RECOLECTOR</t>
  </si>
  <si>
    <t>VETERINARIO</t>
  </si>
  <si>
    <t>ESTACIONOMETRO</t>
  </si>
  <si>
    <t>MERCADOS</t>
  </si>
  <si>
    <t>ASEO PARQUES Y JARDINES</t>
  </si>
  <si>
    <t>BARRENDERO</t>
  </si>
  <si>
    <t>ALUMBRADO PUBLICO</t>
  </si>
  <si>
    <t>FONTANERO</t>
  </si>
  <si>
    <t>PAVIMENTOS Y EMPEDRADOS</t>
  </si>
  <si>
    <t>TURISMO Y DEPORTES</t>
  </si>
  <si>
    <t>SERVICIOS MEDICOS</t>
  </si>
  <si>
    <t>DENTISTA CENTRO DE SALUD</t>
  </si>
  <si>
    <t>PROMOTOR DE SALUD</t>
  </si>
  <si>
    <t>JUZGADOS MUNICIPALES</t>
  </si>
  <si>
    <t>ENC. DE MAQUINARIA</t>
  </si>
  <si>
    <t>OPER. MAQ. CATERPILLAR</t>
  </si>
  <si>
    <t>INSPECCION AGRICOLA Y GANADERA</t>
  </si>
  <si>
    <t>JUBILADO</t>
  </si>
  <si>
    <t>CARDENAS GARCIA LUZ ADRIANA</t>
  </si>
  <si>
    <t>PARBU CORONA NIVARDO</t>
  </si>
  <si>
    <t>TORRES JIMENEZ ALVARO</t>
  </si>
  <si>
    <t>ORTIZ SOLORIO J. GUADALUPE</t>
  </si>
  <si>
    <t>JIMENEZ LARIOS ANTONIO</t>
  </si>
  <si>
    <t>ARAIZA GARCIA J. JESUS</t>
  </si>
  <si>
    <t>ARIAS UREÑA ALFREDO</t>
  </si>
  <si>
    <t>JIMENEZ LARIOS JOSE</t>
  </si>
  <si>
    <t>PANDURO QUEZADA SALVADOR</t>
  </si>
  <si>
    <t>OSCAR RAMIRO TORRES CHAVEZ</t>
  </si>
  <si>
    <t>PROMOTOR DE CULTURA</t>
  </si>
  <si>
    <t>ARMANDO BARRAGAN LOSOYA</t>
  </si>
  <si>
    <t>MARIA DE LOS ANGELES GISELA ANGUIANO GALVAN</t>
  </si>
  <si>
    <t>MARIA DEL PILAR PANTOJA AGUILAR</t>
  </si>
  <si>
    <t>DIRECTORA COPLADEMUN</t>
  </si>
  <si>
    <t>DIR INSTITUTO DE LA JUVENTUD</t>
  </si>
  <si>
    <t>ENC DE PROYECTOS</t>
  </si>
  <si>
    <t>ENC CANCHA EJIDAL</t>
  </si>
  <si>
    <t>DIRECTOR DE ALUMBRADO PUBLICO</t>
  </si>
  <si>
    <t>ENC CANCHA LA LOMA</t>
  </si>
  <si>
    <t>ENC POLIDEPORTIVO</t>
  </si>
  <si>
    <t>PROMOTOR AGROPECUARIO</t>
  </si>
  <si>
    <t>INSTRUCTOR MARIACHI MUNICIPAL</t>
  </si>
  <si>
    <t>INSTRUCTORA DE AEROBICS</t>
  </si>
  <si>
    <t>OFICIAL DE PROTECCION CIVIL</t>
  </si>
  <si>
    <t>AYUDANTE PARQUES Y JARDINES</t>
  </si>
  <si>
    <t>RASTRO</t>
  </si>
  <si>
    <t>INT. CASA DE SALUD LA PURISIMA</t>
  </si>
  <si>
    <t>INTENDENTE</t>
  </si>
  <si>
    <t>VELADOR MERCADO</t>
  </si>
  <si>
    <t>AYUDANTE DE ALBAÑIL</t>
  </si>
  <si>
    <t>AUXILIAR COMUNICACIÓN SOCIAL</t>
  </si>
  <si>
    <t>SUBDIRECTOR</t>
  </si>
  <si>
    <t>COMANDANTE EN TURNO</t>
  </si>
  <si>
    <t>CHOFER DE AMBULANCIA</t>
  </si>
  <si>
    <t>ALCAIDE</t>
  </si>
  <si>
    <t>POLICIA MUNICIPAL</t>
  </si>
  <si>
    <t>AGTE. SEG PUB AHUIJULLO</t>
  </si>
  <si>
    <t xml:space="preserve">DIRECTOR </t>
  </si>
  <si>
    <t>OFICIAL</t>
  </si>
  <si>
    <t>LICEA SOLORZANO ROBERTO</t>
  </si>
  <si>
    <t>GONZALEZ CEJA LORENZO</t>
  </si>
  <si>
    <t>HERNANDEZ HUERTA LUIS GONZALO</t>
  </si>
  <si>
    <t>JIMENEZ BAUTISTA LUIS ALFREDO</t>
  </si>
  <si>
    <t>AGUIRRE ZUÑIGA JOSE GUADALUPE</t>
  </si>
  <si>
    <t>CORTEZ ORTIZ BLANCA IDALIA</t>
  </si>
  <si>
    <t>GONZALEZ CEJA ADELA</t>
  </si>
  <si>
    <t>MUNDO VERA RAUL</t>
  </si>
  <si>
    <t>VAZQUEZ BARAJAS CARLOS AARON</t>
  </si>
  <si>
    <t>MEZA RAMOS ALDO URIEL</t>
  </si>
  <si>
    <t>LOPEZ MEJIA EDER MARTIN</t>
  </si>
  <si>
    <t>PRESIDENCIA</t>
  </si>
  <si>
    <t>PRESIDENTE</t>
  </si>
  <si>
    <t>ENCARGADA DE NOMINA</t>
  </si>
  <si>
    <t>RELAC. PUB. Y COM. SOC</t>
  </si>
  <si>
    <t xml:space="preserve">FOTOGRAFO  </t>
  </si>
  <si>
    <t>ESTUDIOS ESPECIALES</t>
  </si>
  <si>
    <t>OFICIAL DE REGISTRO CIVIL</t>
  </si>
  <si>
    <t>DIR. EDUC. PUBLICA MPAL.</t>
  </si>
  <si>
    <t>ENCARGADA DE BIBLIOTECA</t>
  </si>
  <si>
    <t>JARDINERO CANCHA SAN JUAN</t>
  </si>
  <si>
    <t>ENCARGADO UNID. DEPORTIVA</t>
  </si>
  <si>
    <t>AUX. DE MUSEO</t>
  </si>
  <si>
    <t>INTENDENCIA MUSEO</t>
  </si>
  <si>
    <t xml:space="preserve">MECANICO </t>
  </si>
  <si>
    <t>SUBDIR. PROM. ECO.</t>
  </si>
  <si>
    <t>ENC. DE HDA. PUB. MPAL.</t>
  </si>
  <si>
    <t>ENCARGADO CTA. PUBLICA</t>
  </si>
  <si>
    <t>RECAUDADORA DE INGRESOS</t>
  </si>
  <si>
    <t>AUXILIAR DE REGLAMENTOS</t>
  </si>
  <si>
    <t>JEFE DE EGRESOS</t>
  </si>
  <si>
    <t>DTO. COMPUTO E INFORMATICA</t>
  </si>
  <si>
    <t>ENC. DE COMP. E INF.</t>
  </si>
  <si>
    <t>JEFE DE CASTASTRO</t>
  </si>
  <si>
    <t>CAJERA</t>
  </si>
  <si>
    <t>AUX. ADM. CATASTRO</t>
  </si>
  <si>
    <t>DIR. DE AGUA POTABLE</t>
  </si>
  <si>
    <t>AUX. AGUA POTABLE</t>
  </si>
  <si>
    <t>OBRAS PUBLICAS</t>
  </si>
  <si>
    <t>DIR. OBRAS PUBLICAS</t>
  </si>
  <si>
    <t>SUB-DIRECTOR OBRAS PUBLICAS</t>
  </si>
  <si>
    <t>AUX. OBRAS PUBLICAS</t>
  </si>
  <si>
    <t>DIR. SERVICIOS PUBLICOS</t>
  </si>
  <si>
    <t>SUB-DIR. SERVICIOS PUBLICOS</t>
  </si>
  <si>
    <t>AUX. SERV. GRALES</t>
  </si>
  <si>
    <t>VELADOR Y AUX. DE INT.</t>
  </si>
  <si>
    <t>JEFE ADM. DE RATRO</t>
  </si>
  <si>
    <t>ENC. DE BAÑOS PUBLICOS</t>
  </si>
  <si>
    <t>INTENDENCIA AUDITORIO MPAL</t>
  </si>
  <si>
    <t xml:space="preserve">JARDINERO </t>
  </si>
  <si>
    <t>ENC. DE PARQUE MPAL.</t>
  </si>
  <si>
    <t>JEFE DE ALUMBRADO PUBLICO</t>
  </si>
  <si>
    <t>AUX. TECNICO "A"</t>
  </si>
  <si>
    <t>AGUA, DRENAJE Y ALCANTARILLADO</t>
  </si>
  <si>
    <t xml:space="preserve">ENC. DE VALVULAS </t>
  </si>
  <si>
    <t>ENC. DE BOMBAS</t>
  </si>
  <si>
    <t>TEC. MECAN. EQ. DE BOMBEO</t>
  </si>
  <si>
    <t>JUEZ MUNICIPAL.</t>
  </si>
  <si>
    <t>DESARROLLO RURAL Y FOMENTO AGROPECUARIO</t>
  </si>
  <si>
    <t>DIR. PROM. FOMENTO AGROP. Y FOREST.</t>
  </si>
  <si>
    <t>AYUDANTE TRACTOR D-6</t>
  </si>
  <si>
    <t>OPER. MAQ. MOTOCONFORM.</t>
  </si>
  <si>
    <t>OPER. MAQ. RETROEX.</t>
  </si>
  <si>
    <t>OPER. MAQ. D-6</t>
  </si>
  <si>
    <t>ENCARGADO DE OFICINA</t>
  </si>
  <si>
    <t>GARCIA MENDOZA MARIA MERCED</t>
  </si>
  <si>
    <t xml:space="preserve">CORTES MARTINEZ J. ENCARNACION </t>
  </si>
  <si>
    <t>CHAVEZ GONZALES MA ESTHER</t>
  </si>
  <si>
    <t>CHAVEZ NAJAR J ANGUEL</t>
  </si>
  <si>
    <t xml:space="preserve">JURIDICO </t>
  </si>
  <si>
    <t>DIR. DE RELAC. PUB.</t>
  </si>
  <si>
    <t>CASA DE LA CULTURA Y MUSEO</t>
  </si>
  <si>
    <t>MANTENIMIENTO VEHICULOS MPALS.</t>
  </si>
  <si>
    <t>REGLAMENTOS DE EGRESOS</t>
  </si>
  <si>
    <t>CEMENTERIO</t>
  </si>
  <si>
    <t>JOSE OSMAR LARIOS DE LA MORA</t>
  </si>
  <si>
    <t>GRACIELA IRMA BARON MENDOZA</t>
  </si>
  <si>
    <t>SAUL ARMANDO ROLON BARAJAS</t>
  </si>
  <si>
    <t>JUANA LARIOS OROZCO</t>
  </si>
  <si>
    <t>MAURICIO ALBERTO CONTRERAS PEREZ</t>
  </si>
  <si>
    <t>JOSE ANICETO LARIOS CARDENAS</t>
  </si>
  <si>
    <t>GONZALO RAMIREZ RAMIREZ</t>
  </si>
  <si>
    <t>YESENIA JULISSA ALVAREZ PEREZ</t>
  </si>
  <si>
    <t>JORGE ELIAN ARREGUIN LICEA</t>
  </si>
  <si>
    <t>JOSE ANGEL ARRIAGA HERNANDEZ</t>
  </si>
  <si>
    <t>RAMON BERNARDINO GOMEZ</t>
  </si>
  <si>
    <t>ROGELIO DE JESUS MACIAS SANCHEZ</t>
  </si>
  <si>
    <t>JESUS VENUSTIANO ROMERO VARGAS</t>
  </si>
  <si>
    <t>JULIO HUMBERTO GUEVARA RODRIGUEZ</t>
  </si>
  <si>
    <t>EVERARDO CONTRERAS GARCIA</t>
  </si>
  <si>
    <t>LUCIANO DIAZ PANDURO</t>
  </si>
  <si>
    <t>HERIBERTO FLORES CUEVAS</t>
  </si>
  <si>
    <t>SAMARIA GIZEH CHAVEZ TORRES</t>
  </si>
  <si>
    <t>JOSE ANGEL ALCARAZ ARELLANO</t>
  </si>
  <si>
    <t>JUAN JOSE CONTRERAS CRUZ</t>
  </si>
  <si>
    <t>JORGE ENRIQUE URZUA CUEVAS</t>
  </si>
  <si>
    <t>CHRISTIAN MAYELA GUADALUPE VILLAGRANA MARTINEZ</t>
  </si>
  <si>
    <t>URIEL VALENCIA ORTEGA</t>
  </si>
  <si>
    <t>OCTAVIANO ESPINOZA MARTINEZ</t>
  </si>
  <si>
    <t>JACINTO DE LOS SANTOS CHAVEZ</t>
  </si>
  <si>
    <t>JAIRO TOMAS MEZA LOPEZ</t>
  </si>
  <si>
    <t>JOSE BARAJAS FLORES</t>
  </si>
  <si>
    <t>ADAN CERVANTES CASTILLO</t>
  </si>
  <si>
    <t>MIGUEL ANGEL ANGUIANO MONTES DE OCA</t>
  </si>
  <si>
    <t>RAUL AGUILAR RODRIGUEZ</t>
  </si>
  <si>
    <t>ANTONIO BARAJAS LICEA</t>
  </si>
  <si>
    <t>ENRIQUE MUÑIZ GARCIA</t>
  </si>
  <si>
    <t>SUSANA ESMERALDA HERRERA MARTINEZ</t>
  </si>
  <si>
    <t>SERGIO SANCHEZ GARCIA</t>
  </si>
  <si>
    <t>ALEJANDRO CRUZ MEDRANO CLAUSTRO</t>
  </si>
  <si>
    <t>RAUL SUAREZ ARANDA</t>
  </si>
  <si>
    <t>ADOLFO EVANGELISTA CHAVEZ</t>
  </si>
  <si>
    <t>ROBERTO SOTO RODRIGUEZ</t>
  </si>
  <si>
    <t>LILIANA FERNANDA OROZCO RODRIGUEZ</t>
  </si>
  <si>
    <t>CARMEN YADIRA ALCARAZ SOLORIO</t>
  </si>
  <si>
    <t>MARTIN LARIOS GARCIA</t>
  </si>
  <si>
    <t>LENIN ALFREDO RAMIREZ MILANEZ</t>
  </si>
  <si>
    <t xml:space="preserve">MARIA ELENA GUERRERO PANDURO </t>
  </si>
  <si>
    <t>FABIOLA MARTINEZ CUEVAS</t>
  </si>
  <si>
    <t>RAMIRO REBOLLEDO DELGADILLO</t>
  </si>
  <si>
    <t>RAQUEL ARELLANO CONTRERAS</t>
  </si>
  <si>
    <t>EVARISTO SOTO CONTRERAS</t>
  </si>
  <si>
    <t>ANDREA SARAHI CORONA GARCIA</t>
  </si>
  <si>
    <t>ALEJANDRA GUTIERREZ GOMEZ</t>
  </si>
  <si>
    <t xml:space="preserve">AUXILIAR RAMO 33 </t>
  </si>
  <si>
    <t>MARIA TERESA QUIROZ SILVA</t>
  </si>
  <si>
    <t>LUZ BERTHA PANDURO ALCARAZ</t>
  </si>
  <si>
    <t>ODILIA MORALES MORENO</t>
  </si>
  <si>
    <t xml:space="preserve">ERIKA GABRIELA SOTO MENDOZA </t>
  </si>
  <si>
    <t>ADELAIDA VAZQUEZ FLORES</t>
  </si>
  <si>
    <t>RENE CHAVEZ DENIZ</t>
  </si>
  <si>
    <t>JOSE LUIS YAHUACA DELGADO</t>
  </si>
  <si>
    <t xml:space="preserve">JUAN PABLO CARDENAS MERCADO </t>
  </si>
  <si>
    <t>AURELIO LADISLAO CARDENAS CISNEROS</t>
  </si>
  <si>
    <t>LIZBETH BARON MENDOZA</t>
  </si>
  <si>
    <t>ANDORENY YASMIN LOPEZ MEJIA</t>
  </si>
  <si>
    <t xml:space="preserve">MARIA GUADALUPE JIMENEZ SANCHEZ </t>
  </si>
  <si>
    <t>MA. DEL CARMEN ACEVEDO MEJIA</t>
  </si>
  <si>
    <t>ROCIO PANDURO CUADROS</t>
  </si>
  <si>
    <t>BERTIN UBALDO HERRERA MANCILLA</t>
  </si>
  <si>
    <t>MARIA AZUCENA PANDURO PANDURO</t>
  </si>
  <si>
    <t>VICTOR MANUEL SOTO JIMENEZ</t>
  </si>
  <si>
    <t>MA. VERONICA RODRIGUEZ BUENROSTRO</t>
  </si>
  <si>
    <t>JOSEFINA CARDENAS BARAJAS</t>
  </si>
  <si>
    <t>LUCILA MORA RANGEL</t>
  </si>
  <si>
    <t>AGENCIAS</t>
  </si>
  <si>
    <t>LIDIA MARTINEZ VALDOVINOS</t>
  </si>
  <si>
    <t>JOSE ENRIQUE SALAZAR VAZQUEZ</t>
  </si>
  <si>
    <t>ABIMAEL ALEJANDRO CUEVAS MARTINEZ</t>
  </si>
  <si>
    <t>CARLOS MANUEL ORTIZ PANDURO</t>
  </si>
  <si>
    <t>ROSA BIBIANA VALENCIA VARGAS</t>
  </si>
  <si>
    <t>CARLOS URIEL CUEVAS LUNA</t>
  </si>
  <si>
    <t>EDUARDO DELGADILLO PULIDO</t>
  </si>
  <si>
    <t>MAYRA ALEJANDRA MENDOZA SANCHEZ</t>
  </si>
  <si>
    <t>HUGO CASTILLO MARTINEZ</t>
  </si>
  <si>
    <t>KARINA JIMENEZ VARGAS</t>
  </si>
  <si>
    <t xml:space="preserve">ALEJANDRO LOPEZ HERRERA </t>
  </si>
  <si>
    <t>GERARDO ORTIZ RAMIREZ</t>
  </si>
  <si>
    <t>MIGUEL ANGEL CASTILLO ELIZONDO</t>
  </si>
  <si>
    <t>CECILIA GUADALUPE JIMENEZ PANDURO</t>
  </si>
  <si>
    <t>ALEJANDRO MEZA BARAJAS</t>
  </si>
  <si>
    <t>OSCAR MARIO CHAVEZ DOÑAN</t>
  </si>
  <si>
    <t>VERONICA VAZQUEZ FLORES</t>
  </si>
  <si>
    <t>FRANCISCO JAVIER AGUILAR NAVARRETE</t>
  </si>
  <si>
    <t>JOSE ANTONIO MACIAS CARDENAS</t>
  </si>
  <si>
    <t>SERGIO ALAN CUEVAS ARIAS</t>
  </si>
  <si>
    <t>MARINA CORTES GOMEZ</t>
  </si>
  <si>
    <t>ELIZABETH JIMENEZ VARGAS</t>
  </si>
  <si>
    <t>ROQUE PLACENCIA SALAZAR</t>
  </si>
  <si>
    <t>ANTONIO LOPEZ CASTAÑEDA</t>
  </si>
  <si>
    <t>J JESUS LICEA CASTILLO</t>
  </si>
  <si>
    <t>ANTONIO GARCIA CASARES</t>
  </si>
  <si>
    <t>USVALDO SALINAS AGUILAR</t>
  </si>
  <si>
    <t>RAMON ORTIZ LICEA</t>
  </si>
  <si>
    <t>IRMA SALAZAR VAZQUEZ</t>
  </si>
  <si>
    <t>J ACENCION MARTINEZ BARAJAS</t>
  </si>
  <si>
    <t>ANTONIO MARTINEZ BARAJAS</t>
  </si>
  <si>
    <t>TIBURCIO OCEGUERA BERNAL</t>
  </si>
  <si>
    <t>MANUEL MARTIN CAMPOS ANDRADE</t>
  </si>
  <si>
    <t>J JESUS BARAJAS FLORES</t>
  </si>
  <si>
    <t>J JESUS PARTIDA MORENO</t>
  </si>
  <si>
    <t>JORGE RAMIRO BARBOZA TORRES</t>
  </si>
  <si>
    <t>JAVIER MONJE DIAZ</t>
  </si>
  <si>
    <t>ADAN CERVANTES MORENO</t>
  </si>
  <si>
    <t>MARCO URIEL HERNANDEZ REBOLLEDO</t>
  </si>
  <si>
    <t>LUIS ENRIQUE MACIAS CEBALLOS</t>
  </si>
  <si>
    <t>ROSENDO GUTIERREZ MUNGUIA</t>
  </si>
  <si>
    <t>EDSON DE JESUS ABUNDIS SOTO</t>
  </si>
  <si>
    <t>REYNALDO CAMPOS ANDRADE</t>
  </si>
  <si>
    <t>MIGUEL ANGEL OCHOA MUÑIZ</t>
  </si>
  <si>
    <t>MANUEL MEJIA MURGUIA</t>
  </si>
  <si>
    <t>RIGOBERTO CAMPOS CHAVEZ</t>
  </si>
  <si>
    <t>GUILLERMO CORTES AGUILAR</t>
  </si>
  <si>
    <t>JORGE SALVADOR PEREZ ZEPEDA</t>
  </si>
  <si>
    <t>FRANCISCO JAVIER CUEVAS LICEA</t>
  </si>
  <si>
    <t>MA. DE JESUS LOPEZ AVALOS</t>
  </si>
  <si>
    <t>MIGUEL ANGEL HERNANDEZ HUERTA</t>
  </si>
  <si>
    <t>M MERCEDES MEDRANO CARDENAS</t>
  </si>
  <si>
    <t>MA. CONCEPCION FLORES HERNANDEZ</t>
  </si>
  <si>
    <t>JOSE DE JESUS BARAJAS CHAVEZ</t>
  </si>
  <si>
    <t>JUAN CORTES CISNEROS</t>
  </si>
  <si>
    <t>JESUS CHAVEZ LOPEZ</t>
  </si>
  <si>
    <t>FRANCISCO GOMEZ MARTINEZ</t>
  </si>
  <si>
    <t>JORGE ALBERTO CORDOVA CORTES</t>
  </si>
  <si>
    <t>RAMON OROZCO FLORES</t>
  </si>
  <si>
    <t>LEONARDO CUEVAS SOLORIO</t>
  </si>
  <si>
    <t>ARNOLDO TORRES MENDOZA</t>
  </si>
  <si>
    <t>JUAN HERNANDEZ MALDONADO</t>
  </si>
  <si>
    <t>HERIBERTO LOPEZ MARTINEZ</t>
  </si>
  <si>
    <t>RAFAEL PARTIDA MORENO</t>
  </si>
  <si>
    <t>SALVADOR JIMENEZ LARA</t>
  </si>
  <si>
    <t>GREGORIO JIMENEZ LARA</t>
  </si>
  <si>
    <t>RICARDO SANCHEZ PANDURO</t>
  </si>
  <si>
    <t>MARICELA DELGADILLO MACIAS</t>
  </si>
  <si>
    <t>CRUZ LORENA CHAVEZ HERNANDEZ</t>
  </si>
  <si>
    <t>VICTORIA LARA CISNEROS</t>
  </si>
  <si>
    <t>JOSE MARIA LICEA RIVERA</t>
  </si>
  <si>
    <t>JOSE ALBERTO HERRERA VAZQUEZ</t>
  </si>
  <si>
    <t>JUAN MANUEL GALVAN TORRES</t>
  </si>
  <si>
    <t>SAGRARIO MORFIN GARCIA</t>
  </si>
  <si>
    <t>RODRIGO MENDOZA VARGAS</t>
  </si>
  <si>
    <t>ANTONIO PEREZ VARGAS</t>
  </si>
  <si>
    <t>JUAN MANUEL HERNANDEZ HUERTA</t>
  </si>
  <si>
    <t>LUIS VALDOVINOS SANDOVAL</t>
  </si>
  <si>
    <t>J TRINIDAD HERNANDEZ PIMENTEL</t>
  </si>
  <si>
    <t>FRANCISCO VALENCIA BARON</t>
  </si>
  <si>
    <t>SONIA YADIRA BERNABE GUTIERREZ</t>
  </si>
  <si>
    <t>SECRETARIO PARTICULAR</t>
  </si>
  <si>
    <t>JOSE DE JESUS MARTINEZ CORTES</t>
  </si>
  <si>
    <t>ADAN GALLEGOS ROMERO</t>
  </si>
  <si>
    <t>ENCARGADO DE LOGISTICA Y DECORACION</t>
  </si>
  <si>
    <t>EFRAIN MORA DE LA MORA</t>
  </si>
  <si>
    <t>JOSE LUIS MUNGUIA VALENCIA</t>
  </si>
  <si>
    <t>JUAN FLORES AVALOS</t>
  </si>
  <si>
    <t>FIDEL GOMEZ MEJIA</t>
  </si>
  <si>
    <t>DIRECTOR DE TURISMO</t>
  </si>
  <si>
    <t>CESAR JAVIER ANGUIANO GALVAN</t>
  </si>
  <si>
    <t>SECRETARIA OFICIAL MAYOR</t>
  </si>
  <si>
    <t>LAURA MATILDE MADRIGAL MORFIN</t>
  </si>
  <si>
    <t>NIDIA GUADALUPE PANDURO BUENROSTRO</t>
  </si>
  <si>
    <t>GUSTAVO GUADALUPE DIAZ RODRIGUEZ</t>
  </si>
  <si>
    <t>ROMELIA CHAVEZ CHAVEZ</t>
  </si>
  <si>
    <t>SUBDIRECTOR DE AGUA POTABLE</t>
  </si>
  <si>
    <t>DIEGO PANDURO TENORIO</t>
  </si>
  <si>
    <t>SUBDIRECTOR DE FOMENTO AGROPECUARIO</t>
  </si>
  <si>
    <t>EDUARDO MARTINEZ BARON</t>
  </si>
  <si>
    <t>EDUARDO SILVA CORTES</t>
  </si>
  <si>
    <t>DIRECTOR DE PARQUES Y JARDINES</t>
  </si>
  <si>
    <t>DIRECTOR GRAL. DE CULTURA</t>
  </si>
  <si>
    <t>SERGIO ALBERTO RAMOS MEDRANO</t>
  </si>
  <si>
    <t>ALEJANDRO RUBEN VALENCIA SANDOVAL</t>
  </si>
  <si>
    <t>CARLOS EDUARDO HERNANDEZ VILLASEÑOR</t>
  </si>
  <si>
    <t>FRANCISCO JAVIER PANDURO MONTES DE OCA</t>
  </si>
  <si>
    <t>GIBRAN PANDURO SANDOVAL</t>
  </si>
  <si>
    <t>JOSE CARLOS MAGALLANES LARA</t>
  </si>
  <si>
    <t>LORENZO CHAVEZ SOTO</t>
  </si>
  <si>
    <t>MARIA GUADALUPE LARIOS GARCIA</t>
  </si>
  <si>
    <t>JEFE DE PLANEACION</t>
  </si>
  <si>
    <t>DEPARTAMENTO AGUA POTABLE</t>
  </si>
  <si>
    <t>DEPARTAMENTO DE IMPUESTOS PREDIAL Y CATASTRO</t>
  </si>
  <si>
    <t>VALERIA ALEJANDRA LARIOS CABADAS</t>
  </si>
  <si>
    <t>JULISSA CONTRERAS CASTILLO</t>
  </si>
  <si>
    <t>-</t>
  </si>
  <si>
    <t>AYUDANTE COMEDORES</t>
  </si>
  <si>
    <t>AUXILIAR COPLADEMUN</t>
  </si>
  <si>
    <t>AYUDANTE SERVICIOS GENERALES</t>
  </si>
  <si>
    <t>MANUEL BARAJAS MENDOZA</t>
  </si>
  <si>
    <t>PAUL RICARDO DE LA MORA MACIAS</t>
  </si>
  <si>
    <t>SUBDIRECTOR DE EDUCACION</t>
  </si>
  <si>
    <t>JEFA DE INFORMATICA</t>
  </si>
  <si>
    <t>CLAUDIA ESMERALDA RENTERIA ORTIZ</t>
  </si>
  <si>
    <t>EDITH ANAYA MARTINEZ</t>
  </si>
  <si>
    <t>SUBDIRECTOR PARQUES Y JARDINES</t>
  </si>
  <si>
    <t xml:space="preserve">INTENDENTE </t>
  </si>
  <si>
    <t>SERGIO ALBERTO ORTIZ REYES</t>
  </si>
  <si>
    <t>ESPIRIDION HERNANDEZ MORAN</t>
  </si>
  <si>
    <t>MEDICO MPAL.</t>
  </si>
  <si>
    <t>SALVADOR PEREZ ARIAS</t>
  </si>
  <si>
    <t xml:space="preserve">CENSO Y CONTRUCCION </t>
  </si>
  <si>
    <t>SAUL JIMENEZ LARA</t>
  </si>
  <si>
    <t xml:space="preserve">EMMANUEL MUNGUIA SANCHEZ </t>
  </si>
  <si>
    <t>MA. DE LA PAZ MENDOZA GARCIA</t>
  </si>
  <si>
    <t>SUBDIRECTOR  DE PROTECCION CIVIL</t>
  </si>
  <si>
    <t>MA.CARMEN MORFIN MENDOZA</t>
  </si>
  <si>
    <t>AUX. DE COMPUTO</t>
  </si>
  <si>
    <t xml:space="preserve">TOTAL NOMINA GENERAL </t>
  </si>
  <si>
    <t>DIRECTOR INSTITUTO DEL ADULTO MAYOR</t>
  </si>
  <si>
    <t xml:space="preserve">RAUL PEREZ PANDURO </t>
  </si>
  <si>
    <t>AUXILIAR DE INSTITUTO DE LA JUVENTUD</t>
  </si>
  <si>
    <t>AUXILIAR DE INSTITUTO DE JOVENES</t>
  </si>
  <si>
    <t>DIRECTOR DE ECOLOGIA</t>
  </si>
  <si>
    <t>COORDINADOR E INCLUSION A GRUPOS VULNERABLES</t>
  </si>
  <si>
    <t>DIRECTOR DE DEPORTES</t>
  </si>
  <si>
    <t>TOTAL NOMINA EVENTUAL</t>
  </si>
  <si>
    <t>R.F.C.</t>
  </si>
  <si>
    <t>DEDUCCIONES</t>
  </si>
  <si>
    <t>TITULO</t>
  </si>
  <si>
    <t>CAPITULO</t>
  </si>
  <si>
    <t>SALARIO</t>
  </si>
  <si>
    <t>Total</t>
  </si>
  <si>
    <t>PRESTAMO</t>
  </si>
  <si>
    <t xml:space="preserve">PRIMA </t>
  </si>
  <si>
    <t>TIEMPO</t>
  </si>
  <si>
    <t>ANTICIPO</t>
  </si>
  <si>
    <t xml:space="preserve">SUBSIDIO </t>
  </si>
  <si>
    <t>DESCUENTO</t>
  </si>
  <si>
    <t>DESCTO</t>
  </si>
  <si>
    <t>CUOTA</t>
  </si>
  <si>
    <t>DESCUNT</t>
  </si>
  <si>
    <t>APORT. VOLUNT</t>
  </si>
  <si>
    <t>NETO A</t>
  </si>
  <si>
    <t>DIARIO</t>
  </si>
  <si>
    <t>PERSONAL</t>
  </si>
  <si>
    <t>VACACIONAL</t>
  </si>
  <si>
    <t>EXTRA</t>
  </si>
  <si>
    <t>AGUINALDO/16</t>
  </si>
  <si>
    <t>AL EMPLEO</t>
  </si>
  <si>
    <t>TEL</t>
  </si>
  <si>
    <t>SINDICAL</t>
  </si>
  <si>
    <t>FONACOT</t>
  </si>
  <si>
    <t>NOMINA</t>
  </si>
  <si>
    <t>ASOCIAC. CIVIL</t>
  </si>
  <si>
    <t>PAGAR</t>
  </si>
  <si>
    <t>AGUINALDO</t>
  </si>
  <si>
    <t>NOTIFICADOR</t>
  </si>
  <si>
    <t>GTOS. DE REPR.</t>
  </si>
  <si>
    <t>ISR/</t>
  </si>
  <si>
    <t>ASOCIA. CIV.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</si>
  <si>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</si>
  <si>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REXAYEN CARRASCO MORENO </t>
  </si>
  <si>
    <t>TORRES PANDURO MARTHA</t>
  </si>
  <si>
    <t>PROVEEDURIA</t>
  </si>
  <si>
    <t>CELEDONIA GONZALES GOMEZ</t>
  </si>
  <si>
    <t>JOSE DE JESUS MORFIN LARIOS</t>
  </si>
  <si>
    <t>JUAN CARLOS ARELLANO CASILLAS</t>
  </si>
  <si>
    <t>JORGE ALEJANDRO CARDENAS ROSALES</t>
  </si>
  <si>
    <t>AYUDANTE DE OBRAS PUBLICAS</t>
  </si>
  <si>
    <t>AGUSTIN ADRIAN PINEDA EVANGELISTA</t>
  </si>
  <si>
    <t>AGENTE LA PURISIMA</t>
  </si>
  <si>
    <t>SABINO OSVALDO VAZQUEZ REYES</t>
  </si>
  <si>
    <t>JOSE DE JESUS MARTINEZ ARELLANO</t>
  </si>
  <si>
    <t>PRESTACIONES</t>
  </si>
  <si>
    <t>SILVIA ANGUIANO AGUAYO</t>
  </si>
  <si>
    <t>MARTHA GONZALEZ MENDOZA</t>
  </si>
  <si>
    <t>DANELIA LOPEZ MEJIA</t>
  </si>
  <si>
    <t>BERTHA ALICIA SILVA MACIAS</t>
  </si>
  <si>
    <t>OSBALDO TORRES URENDA</t>
  </si>
  <si>
    <t>SALVADOR MEZA VAZQUEZ</t>
  </si>
  <si>
    <t>JUAN CARLOS CORTES GALVEZ</t>
  </si>
  <si>
    <t>LUIS GABRIEL AGUILAR GOMEZ</t>
  </si>
  <si>
    <t xml:space="preserve">MANUEL ARTURO FLORES ASCENCIO </t>
  </si>
  <si>
    <t>JULIO CESAR MORENO CUEVAS</t>
  </si>
  <si>
    <t>JOSE HAZAEL CORTES NUÑO</t>
  </si>
  <si>
    <t>TOMAS GARCIA GUERRERO</t>
  </si>
  <si>
    <t>PROMOTOR DE INFANTIL</t>
  </si>
  <si>
    <t>MARTIN DE JESUS ANDRADE LIZARDI</t>
  </si>
  <si>
    <t>JUBILADOS</t>
  </si>
  <si>
    <t>TOTAL DIETAS</t>
  </si>
  <si>
    <t>ENCARGADA DE  COMEDORES</t>
  </si>
  <si>
    <t>COCINERA COMEDOR COMUNITARIO</t>
  </si>
  <si>
    <t>ERIKA BERENICE GONZALEZ MEJIA</t>
  </si>
  <si>
    <t>FRANCISCO JAVIER CERNA PADILLA</t>
  </si>
  <si>
    <t>MARIA LUZ DE LA MORA MORFIN</t>
  </si>
  <si>
    <t>ASEO PUBLICO</t>
  </si>
  <si>
    <t>JUAN CARLOS MEJINEZ SILVA</t>
  </si>
  <si>
    <t>UNIDAD DE TRANSPARENCIA</t>
  </si>
  <si>
    <t>HECTOR ALONSO MORFIN HERRERA</t>
  </si>
  <si>
    <t>AYUDANTE DE PARQUES Y JARDINES</t>
  </si>
  <si>
    <t>SERGIO LOPEZ RODRIGUEZ</t>
  </si>
  <si>
    <t>AYUDANTE COMEDOR LA PURISIMA</t>
  </si>
  <si>
    <t>BRENDA CECILIA SALAZAR GOMEZ</t>
  </si>
  <si>
    <t>COCINERA COMEDOR LA PURISIMA</t>
  </si>
  <si>
    <t>MARIA GUADALUPE BECERRA OSORIO</t>
  </si>
  <si>
    <t>JOSE JUAN PABLO RIVERA DIAZ</t>
  </si>
  <si>
    <t>ISIDRO CARDENAS MORFIN</t>
  </si>
  <si>
    <t>IRMA PERAL VERA</t>
  </si>
  <si>
    <t>PROMOTOR DE CULTURA MUSEO</t>
  </si>
  <si>
    <t>MARISOL MEDRANO MARTINEZ</t>
  </si>
  <si>
    <t>CUBRE VACACIONES</t>
  </si>
  <si>
    <t>MARTIN DIAZ</t>
  </si>
  <si>
    <t>ABEL ARIAS URENA</t>
  </si>
  <si>
    <t>ARTURO FLORES LUPERCIO</t>
  </si>
  <si>
    <t>NUTRIOLOGA SERVICIOS MEDICOS</t>
  </si>
  <si>
    <t>ARACELI GUTIERREZ GALVEZ</t>
  </si>
  <si>
    <t xml:space="preserve">ENFERMERA </t>
  </si>
  <si>
    <t>ANA GABRIELA MEDRANO ALCANTAR</t>
  </si>
  <si>
    <t>OCTAVIO LUNA DIAZ</t>
  </si>
  <si>
    <t xml:space="preserve">VELADOR </t>
  </si>
  <si>
    <t>JAVIER RANGEL GARCIA</t>
  </si>
  <si>
    <t>DIRECTOR DE SERVICIOS MEDICOS</t>
  </si>
  <si>
    <t>JUAN CUEVAS FIGUEROA</t>
  </si>
  <si>
    <t>AUX. MEDICO MPAL</t>
  </si>
  <si>
    <t>CINDY KARINA ROLON ORTIZ</t>
  </si>
  <si>
    <t>TERESA ALCARAZ CORTES</t>
  </si>
  <si>
    <t>AUXILIAR DE VIALIDAD</t>
  </si>
  <si>
    <t>ANGEL MEZA LOPEZ</t>
  </si>
  <si>
    <t>JOSE SALVADOR BARAJAS MORENO</t>
  </si>
  <si>
    <t>RICARDO GARCIA ORTIZ</t>
  </si>
  <si>
    <t>JOSE TORRES MEJIA</t>
  </si>
  <si>
    <t>ENCARGADO DE PANTEON</t>
  </si>
  <si>
    <t>GUSTAVO MEDINA VARGAS</t>
  </si>
  <si>
    <t>INSTRUCTOR DE MUSICA</t>
  </si>
  <si>
    <t>MIGUEL ANGUEL MORA MARTINEZ</t>
  </si>
  <si>
    <t>MANUEL LOPEZ MARTINEZ</t>
  </si>
  <si>
    <t>GERARDO DAÑESTA RODRIGUEZ</t>
  </si>
  <si>
    <t>EMMANUEL DAÑESTA DIAZ</t>
  </si>
  <si>
    <t>JOAQUIN LOPEZ BAEZA</t>
  </si>
  <si>
    <t>PROMOTOR DE  DEPORTES</t>
  </si>
  <si>
    <t>JUAN CARLOS SANCHEZ MORENO</t>
  </si>
  <si>
    <t>ANDREA CERVANTES MELENDEZ</t>
  </si>
  <si>
    <t>AUXILIAR AHUIJULLO</t>
  </si>
  <si>
    <t>OCTAVIO BARAJAS MORFIN</t>
  </si>
  <si>
    <t>YAHIR LOMELI CONTRERAS</t>
  </si>
  <si>
    <t>LUZ BERTHA OCEGUERA SANCHEZ</t>
  </si>
  <si>
    <t>SONIA GUADALUPE ALCARAZ VAZQUEZ</t>
  </si>
  <si>
    <t>COORDINADORA BRIGADA DE LA SALUD</t>
  </si>
  <si>
    <t>OSCAR ANTONIO SILVA CORTES</t>
  </si>
  <si>
    <t>MENSAJERO</t>
  </si>
  <si>
    <t>GONZALEZ GONZALEZ J. JESUS</t>
  </si>
  <si>
    <t>JOSE MIGUEL MARQUEZ SANDOVAL</t>
  </si>
  <si>
    <t>CELSO RODRIGUEZ MARTINEZ</t>
  </si>
  <si>
    <t>ALBERTO GONZALEZ HERNANDEZ</t>
  </si>
  <si>
    <t>JARDINERA SANTIAGO</t>
  </si>
  <si>
    <t>MARIA ISABEL ORONA ZARATE</t>
  </si>
  <si>
    <t>JARDINERO SANTIAGO</t>
  </si>
  <si>
    <t xml:space="preserve"> JOSE DE JESUS MATA MORFIN</t>
  </si>
  <si>
    <t>AUXILIAR COMEDOR E. ZAPATA</t>
  </si>
  <si>
    <t>NELIDA MANCILLA CARDENAS</t>
  </si>
  <si>
    <t>INTENDETE DEL MERCADO MPAL</t>
  </si>
  <si>
    <t>NORA RIVERA NEGRETE</t>
  </si>
  <si>
    <t>ENCARGADO DE VALVULA</t>
  </si>
  <si>
    <t>ANGEL CORONA MUÑOZ</t>
  </si>
  <si>
    <t>ENCARGADO DE VALVULAS</t>
  </si>
  <si>
    <t>ALEJANDRO RAMOS ACEVEDO</t>
  </si>
  <si>
    <t>AUXILIAR AGUA POTABLE</t>
  </si>
  <si>
    <t>CARLOS ALFONSO ANGUIANO CHAVEZ</t>
  </si>
  <si>
    <t>SERGIO SANCHEZ MORFIN</t>
  </si>
  <si>
    <t>DAVID LIZARDI RIVERA</t>
  </si>
  <si>
    <t>HECTOR MANUEL RODRIGUEZ LOPEZ</t>
  </si>
  <si>
    <t>PEDRO PEREGRINO LOPEZ</t>
  </si>
  <si>
    <t xml:space="preserve">TOTAL NOMINA JUBILADOS </t>
  </si>
  <si>
    <t>TOTAL NOMINAS DIETAS, GENERAL Y JUBILADOS</t>
  </si>
  <si>
    <t>TOTAS</t>
  </si>
  <si>
    <t>ADRIANA FABIOLA CEBALLOS MARTINEZ</t>
  </si>
  <si>
    <t>SALVADOR ALEJANDRO CUEVAS RODRIGUEZ</t>
  </si>
  <si>
    <t>ENC.DE VALVULA</t>
  </si>
  <si>
    <t>ANGEL ALEXIS BERNAL BARAJAS</t>
  </si>
  <si>
    <t>JULIO CESAR GONZALEZ CARDENAS</t>
  </si>
  <si>
    <t>LUIS ANGEL TORRES GONZALES</t>
  </si>
  <si>
    <t>GUSTAVO ANGEL DE JESUS SANTILLAN ORTEGA</t>
  </si>
  <si>
    <t xml:space="preserve">MARICELA MEZA SALAZAR </t>
  </si>
  <si>
    <t xml:space="preserve">GOMEZ ARIAS ELIAS </t>
  </si>
  <si>
    <t>JAVIER GONZALEZ CARDENAS</t>
  </si>
  <si>
    <t>MARTIN ANTONIO ALVAREZ PEREZ</t>
  </si>
  <si>
    <t>YOSELIN CHAVEZ  SOTO</t>
  </si>
  <si>
    <t>EMMANUEL CHAVEZ SOTO</t>
  </si>
  <si>
    <t xml:space="preserve"> </t>
  </si>
  <si>
    <t>TOTAL NOMINA SEGURIDAD PUBLICA</t>
  </si>
  <si>
    <t>TOTAL  NOMINA PROTECCION CIVIL</t>
  </si>
  <si>
    <t>MARIA DE LOURDES TORRES CARDENAS</t>
  </si>
  <si>
    <t>RAFAEL VILLAGRANA MARTINEZ</t>
  </si>
  <si>
    <t>GILBERTO VILLAGRANA GILBERTO</t>
  </si>
  <si>
    <t>CARLOS GOMEZ ARIAS</t>
  </si>
  <si>
    <t>ALVARO ALEJANDRO GOMEZ MARTINEZ</t>
  </si>
  <si>
    <t>ALONSO GOMEZ GARCIA</t>
  </si>
  <si>
    <t>MARIA DE LOURDES GARCIA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</si>
</sst>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[$€]* #,##0.00_-;\-[$€]* #,##0.00_-;_-[$€]* &quot;-&quot;??_-;_-@_-"/>
    <numFmt numFmtId="168" formatCode="_-* #,##0.000_-;\-* #,##0.000_-;_-* &quot;-&quot;???_-;_-@_-"/>
    <numFmt numFmtId="169" formatCode="_-* #,##0.000_-;\-* #,##0.0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Accounting"/>
      <sz val="12"/>
      <color theme="1"/>
      <name val="Arial"/>
      <family val="2"/>
    </font>
    <font>
      <b/>
      <u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</cellStyleXfs>
  <cellXfs count="400">
    <xf numFmtId="0" fontId="0" fillId="0" borderId="0" xfId="0"/>
    <xf numFmtId="0" fontId="3" fillId="0" borderId="0" xfId="6" applyFont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7" fillId="0" borderId="1" xfId="6" applyFont="1" applyFill="1" applyBorder="1" applyAlignment="1"/>
    <xf numFmtId="2" fontId="7" fillId="0" borderId="1" xfId="6" applyNumberFormat="1" applyFont="1" applyFill="1" applyBorder="1" applyAlignment="1"/>
    <xf numFmtId="0" fontId="7" fillId="0" borderId="1" xfId="6" applyFont="1" applyFill="1" applyBorder="1" applyAlignment="1">
      <alignment horizontal="left"/>
    </xf>
    <xf numFmtId="0" fontId="6" fillId="0" borderId="1" xfId="6" applyFont="1" applyFill="1" applyBorder="1" applyAlignment="1">
      <alignment horizontal="left" vertical="center" wrapText="1"/>
    </xf>
    <xf numFmtId="0" fontId="8" fillId="0" borderId="0" xfId="0" applyFont="1"/>
    <xf numFmtId="0" fontId="11" fillId="0" borderId="0" xfId="0" applyFont="1"/>
    <xf numFmtId="2" fontId="8" fillId="0" borderId="1" xfId="0" applyNumberFormat="1" applyFont="1" applyBorder="1"/>
    <xf numFmtId="2" fontId="8" fillId="0" borderId="1" xfId="0" applyNumberFormat="1" applyFont="1" applyFill="1" applyBorder="1"/>
    <xf numFmtId="0" fontId="8" fillId="0" borderId="0" xfId="0" applyFont="1" applyBorder="1" applyAlignment="1">
      <alignment horizontal="left" vertical="center" wrapText="1"/>
    </xf>
    <xf numFmtId="0" fontId="3" fillId="0" borderId="0" xfId="6" applyFont="1" applyBorder="1" applyAlignment="1">
      <alignment horizontal="left" vertical="center" wrapText="1"/>
    </xf>
    <xf numFmtId="0" fontId="3" fillId="0" borderId="0" xfId="6" applyFont="1" applyFill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/>
    <xf numFmtId="0" fontId="8" fillId="0" borderId="0" xfId="0" applyFont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Border="1"/>
    <xf numFmtId="0" fontId="7" fillId="0" borderId="0" xfId="0" applyFont="1" applyBorder="1" applyAlignment="1"/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6" fontId="5" fillId="0" borderId="13" xfId="0" applyNumberFormat="1" applyFont="1" applyFill="1" applyBorder="1" applyAlignment="1"/>
    <xf numFmtId="0" fontId="11" fillId="0" borderId="0" xfId="0" applyFont="1" applyAlignment="1">
      <alignment horizontal="left" vertical="center" wrapText="1"/>
    </xf>
    <xf numFmtId="0" fontId="5" fillId="0" borderId="0" xfId="0" applyFont="1" applyFill="1" applyBorder="1" applyAlignment="1"/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166" fontId="6" fillId="0" borderId="1" xfId="19" applyNumberFormat="1" applyFont="1" applyFill="1" applyBorder="1" applyAlignment="1">
      <alignment horizontal="left" vertical="center" wrapText="1"/>
    </xf>
    <xf numFmtId="168" fontId="6" fillId="0" borderId="1" xfId="19" applyNumberFormat="1" applyFont="1" applyBorder="1" applyAlignment="1">
      <alignment horizontal="left" vertical="center" wrapText="1"/>
    </xf>
    <xf numFmtId="166" fontId="6" fillId="0" borderId="1" xfId="19" applyNumberFormat="1" applyFont="1" applyBorder="1" applyAlignment="1">
      <alignment horizontal="left" vertical="center" wrapText="1"/>
    </xf>
    <xf numFmtId="166" fontId="7" fillId="0" borderId="1" xfId="19" applyNumberFormat="1" applyFont="1" applyBorder="1" applyAlignment="1">
      <alignment horizontal="left" vertical="center" wrapText="1"/>
    </xf>
    <xf numFmtId="166" fontId="7" fillId="0" borderId="1" xfId="1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6" fillId="0" borderId="1" xfId="19" applyNumberFormat="1" applyFont="1" applyFill="1" applyBorder="1" applyAlignment="1">
      <alignment horizontal="left" vertical="center" wrapText="1"/>
    </xf>
    <xf numFmtId="166" fontId="12" fillId="0" borderId="1" xfId="19" applyNumberFormat="1" applyFont="1" applyBorder="1" applyAlignment="1">
      <alignment horizontal="left" vertical="center" wrapText="1"/>
    </xf>
    <xf numFmtId="166" fontId="12" fillId="0" borderId="1" xfId="19" applyNumberFormat="1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6" fontId="6" fillId="0" borderId="2" xfId="19" applyFont="1" applyFill="1" applyBorder="1" applyAlignment="1">
      <alignment horizontal="center" vertical="center" wrapText="1"/>
    </xf>
    <xf numFmtId="169" fontId="6" fillId="0" borderId="2" xfId="19" applyNumberFormat="1" applyFont="1" applyBorder="1" applyAlignment="1">
      <alignment horizontal="center" vertical="center" wrapText="1"/>
    </xf>
    <xf numFmtId="166" fontId="6" fillId="0" borderId="2" xfId="19" applyFont="1" applyBorder="1" applyAlignment="1">
      <alignment horizontal="center" vertical="center" wrapText="1"/>
    </xf>
    <xf numFmtId="166" fontId="7" fillId="0" borderId="2" xfId="19" applyFont="1" applyBorder="1" applyAlignment="1">
      <alignment horizontal="center" vertical="center" wrapText="1"/>
    </xf>
    <xf numFmtId="166" fontId="12" fillId="0" borderId="2" xfId="19" applyNumberFormat="1" applyFont="1" applyFill="1" applyBorder="1" applyAlignment="1">
      <alignment horizontal="center" vertical="center" wrapText="1"/>
    </xf>
    <xf numFmtId="166" fontId="7" fillId="0" borderId="2" xfId="19" applyFont="1" applyFill="1" applyBorder="1" applyAlignment="1">
      <alignment horizontal="center" vertical="center" wrapText="1"/>
    </xf>
    <xf numFmtId="166" fontId="6" fillId="0" borderId="2" xfId="19" applyNumberFormat="1" applyFont="1" applyFill="1" applyBorder="1" applyAlignment="1">
      <alignment horizontal="center" vertical="center" wrapText="1"/>
    </xf>
    <xf numFmtId="166" fontId="6" fillId="0" borderId="2" xfId="19" applyNumberFormat="1" applyFont="1" applyBorder="1" applyAlignment="1">
      <alignment horizontal="center" vertical="center" wrapText="1"/>
    </xf>
    <xf numFmtId="166" fontId="7" fillId="0" borderId="2" xfId="19" applyNumberFormat="1" applyFont="1" applyBorder="1" applyAlignment="1">
      <alignment horizontal="center" vertical="center" wrapText="1"/>
    </xf>
    <xf numFmtId="166" fontId="7" fillId="0" borderId="2" xfId="19" applyNumberFormat="1" applyFont="1" applyFill="1" applyBorder="1" applyAlignment="1">
      <alignment horizontal="center" vertical="center" wrapText="1"/>
    </xf>
    <xf numFmtId="166" fontId="6" fillId="0" borderId="1" xfId="19" applyNumberFormat="1" applyFont="1" applyFill="1" applyBorder="1" applyAlignment="1">
      <alignment horizontal="center" vertical="center" wrapText="1"/>
    </xf>
    <xf numFmtId="166" fontId="7" fillId="0" borderId="1" xfId="19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7" fillId="0" borderId="1" xfId="19" applyNumberFormat="1" applyFont="1" applyFill="1" applyBorder="1" applyAlignment="1">
      <alignment horizontal="center" vertical="center" wrapText="1"/>
    </xf>
    <xf numFmtId="166" fontId="6" fillId="0" borderId="1" xfId="19" applyNumberFormat="1" applyFont="1" applyBorder="1" applyAlignment="1">
      <alignment horizontal="center" vertical="center" wrapText="1"/>
    </xf>
    <xf numFmtId="166" fontId="12" fillId="0" borderId="1" xfId="19" applyNumberFormat="1" applyFont="1" applyFill="1" applyBorder="1" applyAlignment="1">
      <alignment horizontal="center" vertical="center" wrapText="1"/>
    </xf>
    <xf numFmtId="166" fontId="7" fillId="0" borderId="1" xfId="19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11" fillId="0" borderId="13" xfId="0" applyNumberFormat="1" applyFont="1" applyBorder="1"/>
    <xf numFmtId="166" fontId="11" fillId="0" borderId="14" xfId="0" applyNumberFormat="1" applyFont="1" applyBorder="1"/>
    <xf numFmtId="166" fontId="11" fillId="0" borderId="15" xfId="0" applyNumberFormat="1" applyFont="1" applyBorder="1"/>
    <xf numFmtId="166" fontId="11" fillId="0" borderId="5" xfId="0" applyNumberFormat="1" applyFont="1" applyBorder="1"/>
    <xf numFmtId="166" fontId="11" fillId="0" borderId="1" xfId="0" applyNumberFormat="1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1" xfId="6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/>
    <xf numFmtId="0" fontId="11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/>
    </xf>
    <xf numFmtId="2" fontId="7" fillId="0" borderId="1" xfId="6" applyNumberFormat="1" applyFont="1" applyFill="1" applyBorder="1" applyAlignment="1">
      <alignment horizontal="left"/>
    </xf>
    <xf numFmtId="0" fontId="8" fillId="0" borderId="5" xfId="0" applyFont="1" applyBorder="1"/>
    <xf numFmtId="0" fontId="4" fillId="0" borderId="44" xfId="6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right"/>
    </xf>
    <xf numFmtId="0" fontId="14" fillId="0" borderId="0" xfId="0" applyFont="1" applyBorder="1"/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1" xfId="0" applyFont="1" applyBorder="1"/>
    <xf numFmtId="0" fontId="4" fillId="0" borderId="0" xfId="6" applyFont="1" applyFill="1" applyBorder="1" applyAlignment="1">
      <alignment horizontal="left" vertical="center" wrapText="1"/>
    </xf>
    <xf numFmtId="0" fontId="4" fillId="0" borderId="0" xfId="6" applyFont="1" applyFill="1" applyBorder="1" applyAlignment="1">
      <alignment wrapText="1"/>
    </xf>
    <xf numFmtId="165" fontId="7" fillId="0" borderId="0" xfId="24" applyFont="1" applyFill="1" applyBorder="1" applyAlignment="1">
      <alignment horizontal="left" vertical="center" wrapText="1"/>
    </xf>
    <xf numFmtId="165" fontId="7" fillId="0" borderId="0" xfId="24" applyFont="1" applyBorder="1" applyAlignment="1">
      <alignment horizontal="left" vertical="center" wrapText="1"/>
    </xf>
    <xf numFmtId="165" fontId="7" fillId="0" borderId="1" xfId="24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165" fontId="8" fillId="0" borderId="0" xfId="24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5" fontId="8" fillId="0" borderId="0" xfId="24" applyFont="1" applyFill="1" applyBorder="1" applyAlignment="1">
      <alignment horizontal="left" vertical="center" wrapText="1"/>
    </xf>
    <xf numFmtId="0" fontId="8" fillId="0" borderId="0" xfId="24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5" fontId="8" fillId="0" borderId="1" xfId="24" applyFont="1" applyBorder="1" applyAlignment="1">
      <alignment horizontal="left" vertical="center" wrapText="1"/>
    </xf>
    <xf numFmtId="0" fontId="8" fillId="0" borderId="1" xfId="24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165" fontId="15" fillId="0" borderId="1" xfId="24" applyFont="1" applyBorder="1" applyAlignment="1">
      <alignment horizontal="left" vertical="center" wrapText="1"/>
    </xf>
    <xf numFmtId="165" fontId="8" fillId="0" borderId="2" xfId="24" applyFont="1" applyBorder="1" applyAlignment="1">
      <alignment horizontal="left" vertical="center" wrapText="1"/>
    </xf>
    <xf numFmtId="0" fontId="8" fillId="0" borderId="2" xfId="24" applyNumberFormat="1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165" fontId="8" fillId="0" borderId="0" xfId="24" applyFont="1" applyBorder="1" applyAlignment="1">
      <alignment horizontal="left" vertical="center" wrapText="1"/>
    </xf>
    <xf numFmtId="0" fontId="8" fillId="0" borderId="0" xfId="24" applyNumberFormat="1" applyFont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165" fontId="11" fillId="0" borderId="0" xfId="24" applyFont="1" applyBorder="1" applyAlignment="1">
      <alignment horizontal="left" vertical="center" wrapText="1"/>
    </xf>
    <xf numFmtId="165" fontId="8" fillId="0" borderId="1" xfId="24" applyFont="1" applyFill="1" applyBorder="1" applyAlignment="1">
      <alignment horizontal="left" vertical="center" wrapText="1"/>
    </xf>
    <xf numFmtId="0" fontId="8" fillId="0" borderId="1" xfId="24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165" fontId="11" fillId="0" borderId="0" xfId="24" applyFont="1" applyFill="1" applyBorder="1" applyAlignment="1">
      <alignment horizontal="left" vertical="center" wrapText="1"/>
    </xf>
    <xf numFmtId="165" fontId="15" fillId="0" borderId="1" xfId="24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0" fontId="8" fillId="0" borderId="0" xfId="24" applyNumberFormat="1" applyFont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166" fontId="6" fillId="0" borderId="0" xfId="19" applyNumberFormat="1" applyFont="1" applyFill="1" applyBorder="1" applyAlignment="1">
      <alignment horizontal="left" vertical="center" wrapText="1"/>
    </xf>
    <xf numFmtId="168" fontId="6" fillId="0" borderId="0" xfId="19" applyNumberFormat="1" applyFont="1" applyBorder="1" applyAlignment="1">
      <alignment horizontal="left" vertical="center" wrapText="1"/>
    </xf>
    <xf numFmtId="166" fontId="6" fillId="0" borderId="47" xfId="19" applyNumberFormat="1" applyFont="1" applyBorder="1" applyAlignment="1">
      <alignment horizontal="left" vertical="center" wrapText="1"/>
    </xf>
    <xf numFmtId="166" fontId="7" fillId="0" borderId="0" xfId="19" applyNumberFormat="1" applyFont="1" applyBorder="1" applyAlignment="1">
      <alignment horizontal="left" vertical="center" wrapText="1"/>
    </xf>
    <xf numFmtId="166" fontId="12" fillId="0" borderId="0" xfId="19" applyNumberFormat="1" applyFont="1" applyBorder="1" applyAlignment="1">
      <alignment horizontal="left" vertical="center" wrapText="1"/>
    </xf>
    <xf numFmtId="166" fontId="7" fillId="0" borderId="4" xfId="19" applyNumberFormat="1" applyFont="1" applyBorder="1" applyAlignment="1">
      <alignment horizontal="left" vertical="center" wrapText="1"/>
    </xf>
    <xf numFmtId="166" fontId="7" fillId="0" borderId="0" xfId="19" applyNumberFormat="1" applyFont="1" applyFill="1" applyBorder="1" applyAlignment="1">
      <alignment horizontal="left" vertical="center" wrapText="1"/>
    </xf>
    <xf numFmtId="166" fontId="7" fillId="0" borderId="21" xfId="19" applyNumberFormat="1" applyFont="1" applyBorder="1" applyAlignment="1">
      <alignment horizontal="left" vertical="center" wrapText="1"/>
    </xf>
    <xf numFmtId="166" fontId="12" fillId="0" borderId="21" xfId="19" applyNumberFormat="1" applyFont="1" applyBorder="1" applyAlignment="1">
      <alignment horizontal="left" vertical="center" wrapText="1"/>
    </xf>
    <xf numFmtId="166" fontId="6" fillId="0" borderId="0" xfId="19" applyNumberFormat="1" applyFont="1" applyBorder="1" applyAlignment="1">
      <alignment horizontal="left" vertical="center" wrapText="1"/>
    </xf>
    <xf numFmtId="166" fontId="6" fillId="0" borderId="21" xfId="19" applyNumberFormat="1" applyFont="1" applyBorder="1" applyAlignment="1">
      <alignment horizontal="left" vertical="center" wrapText="1"/>
    </xf>
    <xf numFmtId="166" fontId="7" fillId="0" borderId="2" xfId="19" applyNumberFormat="1" applyFont="1" applyBorder="1" applyAlignment="1">
      <alignment horizontal="left" vertical="center" wrapText="1"/>
    </xf>
    <xf numFmtId="0" fontId="4" fillId="0" borderId="3" xfId="6" applyFont="1" applyFill="1" applyBorder="1" applyAlignment="1">
      <alignment horizontal="left" vertical="center" wrapText="1"/>
    </xf>
    <xf numFmtId="0" fontId="6" fillId="0" borderId="3" xfId="6" applyFont="1" applyFill="1" applyBorder="1" applyAlignment="1">
      <alignment horizontal="left" vertical="center" wrapText="1"/>
    </xf>
    <xf numFmtId="0" fontId="7" fillId="0" borderId="3" xfId="6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2" fontId="8" fillId="0" borderId="3" xfId="0" applyNumberFormat="1" applyFont="1" applyFill="1" applyBorder="1" applyAlignment="1">
      <alignment horizontal="left"/>
    </xf>
    <xf numFmtId="0" fontId="7" fillId="0" borderId="3" xfId="6" applyFont="1" applyFill="1" applyBorder="1" applyAlignment="1"/>
    <xf numFmtId="0" fontId="8" fillId="0" borderId="3" xfId="0" applyFont="1" applyFill="1" applyBorder="1"/>
    <xf numFmtId="2" fontId="8" fillId="0" borderId="3" xfId="0" applyNumberFormat="1" applyFont="1" applyFill="1" applyBorder="1"/>
    <xf numFmtId="2" fontId="7" fillId="0" borderId="3" xfId="6" applyNumberFormat="1" applyFont="1" applyFill="1" applyBorder="1" applyAlignment="1"/>
    <xf numFmtId="0" fontId="8" fillId="0" borderId="3" xfId="0" applyFont="1" applyBorder="1"/>
    <xf numFmtId="0" fontId="11" fillId="5" borderId="15" xfId="0" applyFont="1" applyFill="1" applyBorder="1" applyAlignment="1">
      <alignment horizontal="center" vertical="center" wrapText="1"/>
    </xf>
    <xf numFmtId="0" fontId="8" fillId="6" borderId="19" xfId="0" applyFont="1" applyFill="1" applyBorder="1"/>
    <xf numFmtId="0" fontId="8" fillId="6" borderId="23" xfId="0" applyFont="1" applyFill="1" applyBorder="1"/>
    <xf numFmtId="0" fontId="8" fillId="6" borderId="18" xfId="0" applyFont="1" applyFill="1" applyBorder="1"/>
    <xf numFmtId="0" fontId="8" fillId="6" borderId="22" xfId="0" applyFont="1" applyFill="1" applyBorder="1"/>
    <xf numFmtId="0" fontId="8" fillId="6" borderId="24" xfId="0" applyFont="1" applyFill="1" applyBorder="1"/>
    <xf numFmtId="0" fontId="8" fillId="6" borderId="21" xfId="0" applyFont="1" applyFill="1" applyBorder="1"/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5" fillId="5" borderId="26" xfId="0" applyFont="1" applyFill="1" applyBorder="1" applyAlignment="1"/>
    <xf numFmtId="0" fontId="5" fillId="5" borderId="18" xfId="0" applyFont="1" applyFill="1" applyBorder="1" applyAlignment="1"/>
    <xf numFmtId="0" fontId="5" fillId="5" borderId="23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9" fontId="5" fillId="7" borderId="35" xfId="0" applyNumberFormat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/>
    </xf>
    <xf numFmtId="9" fontId="5" fillId="7" borderId="36" xfId="0" applyNumberFormat="1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166" fontId="6" fillId="0" borderId="3" xfId="19" applyNumberFormat="1" applyFont="1" applyFill="1" applyBorder="1" applyAlignment="1">
      <alignment horizontal="left" vertical="center" wrapText="1"/>
    </xf>
    <xf numFmtId="168" fontId="6" fillId="0" borderId="3" xfId="19" applyNumberFormat="1" applyFont="1" applyBorder="1" applyAlignment="1">
      <alignment horizontal="left" vertical="center" wrapText="1"/>
    </xf>
    <xf numFmtId="166" fontId="6" fillId="0" borderId="3" xfId="19" applyNumberFormat="1" applyFont="1" applyBorder="1" applyAlignment="1">
      <alignment horizontal="left" vertical="center" wrapText="1"/>
    </xf>
    <xf numFmtId="166" fontId="7" fillId="0" borderId="3" xfId="19" applyNumberFormat="1" applyFont="1" applyBorder="1" applyAlignment="1">
      <alignment horizontal="left" vertical="center" wrapText="1"/>
    </xf>
    <xf numFmtId="166" fontId="7" fillId="0" borderId="3" xfId="19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6" fillId="0" borderId="0" xfId="19" applyFont="1" applyFill="1" applyBorder="1" applyAlignment="1">
      <alignment horizontal="center" vertical="center" wrapText="1"/>
    </xf>
    <xf numFmtId="169" fontId="6" fillId="0" borderId="0" xfId="19" applyNumberFormat="1" applyFont="1" applyBorder="1" applyAlignment="1">
      <alignment horizontal="center" vertical="center" wrapText="1"/>
    </xf>
    <xf numFmtId="166" fontId="12" fillId="0" borderId="0" xfId="19" applyNumberFormat="1" applyFont="1" applyFill="1" applyBorder="1" applyAlignment="1">
      <alignment horizontal="center" vertical="center" wrapText="1"/>
    </xf>
    <xf numFmtId="166" fontId="7" fillId="0" borderId="0" xfId="19" applyNumberFormat="1" applyFont="1" applyBorder="1" applyAlignment="1">
      <alignment horizontal="center" vertical="center" wrapText="1"/>
    </xf>
    <xf numFmtId="166" fontId="7" fillId="0" borderId="0" xfId="19" applyFont="1" applyBorder="1" applyAlignment="1">
      <alignment horizontal="center" vertical="center" wrapText="1"/>
    </xf>
    <xf numFmtId="166" fontId="7" fillId="0" borderId="0" xfId="19" applyNumberFormat="1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166" fontId="6" fillId="0" borderId="1" xfId="19" applyFont="1" applyFill="1" applyBorder="1" applyAlignment="1">
      <alignment horizontal="center" vertical="center" wrapText="1"/>
    </xf>
    <xf numFmtId="169" fontId="6" fillId="0" borderId="1" xfId="19" applyNumberFormat="1" applyFont="1" applyBorder="1" applyAlignment="1">
      <alignment horizontal="center" vertical="center" wrapText="1"/>
    </xf>
    <xf numFmtId="166" fontId="6" fillId="0" borderId="0" xfId="19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left" vertical="center" wrapText="1"/>
    </xf>
    <xf numFmtId="0" fontId="6" fillId="0" borderId="2" xfId="6" applyFont="1" applyFill="1" applyBorder="1" applyAlignment="1">
      <alignment horizontal="left" vertical="center" wrapText="1"/>
    </xf>
    <xf numFmtId="0" fontId="7" fillId="0" borderId="2" xfId="6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2" fontId="8" fillId="0" borderId="2" xfId="0" applyNumberFormat="1" applyFont="1" applyFill="1" applyBorder="1" applyAlignment="1">
      <alignment horizontal="left"/>
    </xf>
    <xf numFmtId="0" fontId="7" fillId="0" borderId="2" xfId="6" applyFont="1" applyFill="1" applyBorder="1" applyAlignment="1"/>
    <xf numFmtId="0" fontId="8" fillId="0" borderId="2" xfId="0" applyFont="1" applyFill="1" applyBorder="1"/>
    <xf numFmtId="2" fontId="8" fillId="0" borderId="2" xfId="0" applyNumberFormat="1" applyFont="1" applyFill="1" applyBorder="1"/>
    <xf numFmtId="2" fontId="7" fillId="0" borderId="2" xfId="6" applyNumberFormat="1" applyFont="1" applyFill="1" applyBorder="1" applyAlignment="1"/>
    <xf numFmtId="2" fontId="8" fillId="0" borderId="2" xfId="0" applyNumberFormat="1" applyFont="1" applyBorder="1"/>
    <xf numFmtId="0" fontId="8" fillId="0" borderId="2" xfId="0" applyFont="1" applyBorder="1"/>
    <xf numFmtId="2" fontId="5" fillId="0" borderId="11" xfId="6" applyNumberFormat="1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2" fontId="5" fillId="0" borderId="0" xfId="6" applyNumberFormat="1" applyFont="1" applyFill="1" applyBorder="1" applyAlignment="1"/>
    <xf numFmtId="165" fontId="11" fillId="5" borderId="27" xfId="24" applyFont="1" applyFill="1" applyBorder="1" applyAlignment="1">
      <alignment horizontal="left" vertical="center" wrapText="1"/>
    </xf>
    <xf numFmtId="0" fontId="11" fillId="5" borderId="14" xfId="24" applyNumberFormat="1" applyFont="1" applyFill="1" applyBorder="1" applyAlignment="1">
      <alignment horizontal="left" vertical="center" wrapText="1"/>
    </xf>
    <xf numFmtId="165" fontId="11" fillId="5" borderId="14" xfId="24" applyFont="1" applyFill="1" applyBorder="1" applyAlignment="1">
      <alignment horizontal="left" vertical="center" wrapText="1"/>
    </xf>
    <xf numFmtId="165" fontId="5" fillId="7" borderId="14" xfId="24" applyFont="1" applyFill="1" applyBorder="1" applyAlignment="1">
      <alignment horizontal="left" vertical="center" wrapText="1"/>
    </xf>
    <xf numFmtId="165" fontId="11" fillId="7" borderId="14" xfId="24" applyFont="1" applyFill="1" applyBorder="1" applyAlignment="1">
      <alignment horizontal="left" vertical="center" wrapText="1"/>
    </xf>
    <xf numFmtId="165" fontId="11" fillId="5" borderId="43" xfId="24" applyFont="1" applyFill="1" applyBorder="1" applyAlignment="1">
      <alignment horizontal="left" vertical="center" wrapText="1"/>
    </xf>
    <xf numFmtId="165" fontId="11" fillId="6" borderId="45" xfId="24" applyFont="1" applyFill="1" applyBorder="1" applyAlignment="1">
      <alignment horizontal="left" vertical="center" wrapText="1"/>
    </xf>
    <xf numFmtId="165" fontId="11" fillId="6" borderId="43" xfId="24" applyFont="1" applyFill="1" applyBorder="1" applyAlignment="1">
      <alignment horizontal="left" vertical="center" wrapText="1"/>
    </xf>
    <xf numFmtId="165" fontId="11" fillId="6" borderId="33" xfId="24" applyFont="1" applyFill="1" applyBorder="1" applyAlignment="1">
      <alignment horizontal="left" vertical="center" wrapText="1"/>
    </xf>
    <xf numFmtId="165" fontId="11" fillId="6" borderId="25" xfId="24" applyFont="1" applyFill="1" applyBorder="1" applyAlignment="1">
      <alignment horizontal="left" vertical="center" wrapText="1"/>
    </xf>
    <xf numFmtId="165" fontId="8" fillId="6" borderId="13" xfId="24" applyFont="1" applyFill="1" applyBorder="1" applyAlignment="1">
      <alignment horizontal="left" vertical="center" wrapText="1"/>
    </xf>
    <xf numFmtId="165" fontId="11" fillId="7" borderId="43" xfId="24" applyFont="1" applyFill="1" applyBorder="1" applyAlignment="1">
      <alignment horizontal="left" vertical="center" wrapText="1"/>
    </xf>
    <xf numFmtId="165" fontId="11" fillId="7" borderId="25" xfId="24" applyFont="1" applyFill="1" applyBorder="1" applyAlignment="1">
      <alignment horizontal="left" vertical="center" wrapText="1"/>
    </xf>
    <xf numFmtId="165" fontId="5" fillId="7" borderId="43" xfId="24" applyFont="1" applyFill="1" applyBorder="1" applyAlignment="1">
      <alignment horizontal="left" vertical="center" wrapText="1"/>
    </xf>
    <xf numFmtId="165" fontId="11" fillId="5" borderId="8" xfId="24" applyFont="1" applyFill="1" applyBorder="1" applyAlignment="1">
      <alignment horizontal="left" vertical="center" wrapText="1"/>
    </xf>
    <xf numFmtId="165" fontId="11" fillId="5" borderId="9" xfId="24" applyFont="1" applyFill="1" applyBorder="1" applyAlignment="1">
      <alignment horizontal="left" vertical="center" wrapText="1"/>
    </xf>
    <xf numFmtId="165" fontId="11" fillId="5" borderId="11" xfId="24" applyFont="1" applyFill="1" applyBorder="1" applyAlignment="1">
      <alignment horizontal="left" vertical="center" wrapText="1"/>
    </xf>
    <xf numFmtId="165" fontId="5" fillId="7" borderId="8" xfId="24" applyFont="1" applyFill="1" applyBorder="1" applyAlignment="1">
      <alignment horizontal="left" vertical="center" wrapText="1"/>
    </xf>
    <xf numFmtId="165" fontId="11" fillId="7" borderId="11" xfId="24" applyFont="1" applyFill="1" applyBorder="1" applyAlignment="1">
      <alignment horizontal="left" vertical="center" wrapText="1"/>
    </xf>
    <xf numFmtId="165" fontId="11" fillId="7" borderId="8" xfId="24" applyFont="1" applyFill="1" applyBorder="1" applyAlignment="1">
      <alignment horizontal="left" vertical="center" wrapText="1"/>
    </xf>
    <xf numFmtId="165" fontId="11" fillId="7" borderId="28" xfId="24" applyFont="1" applyFill="1" applyBorder="1" applyAlignment="1">
      <alignment horizontal="left" vertical="center" wrapText="1"/>
    </xf>
    <xf numFmtId="165" fontId="11" fillId="5" borderId="17" xfId="24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165" fontId="11" fillId="5" borderId="12" xfId="24" applyFont="1" applyFill="1" applyBorder="1" applyAlignment="1">
      <alignment horizontal="left" vertical="center" wrapText="1"/>
    </xf>
    <xf numFmtId="165" fontId="11" fillId="5" borderId="7" xfId="24" applyFont="1" applyFill="1" applyBorder="1" applyAlignment="1">
      <alignment horizontal="left" vertical="center" wrapText="1"/>
    </xf>
    <xf numFmtId="165" fontId="11" fillId="5" borderId="10" xfId="24" applyFont="1" applyFill="1" applyBorder="1" applyAlignment="1">
      <alignment horizontal="left" vertical="center" wrapText="1"/>
    </xf>
    <xf numFmtId="165" fontId="11" fillId="5" borderId="52" xfId="24" applyFont="1" applyFill="1" applyBorder="1" applyAlignment="1">
      <alignment horizontal="left" vertical="center" wrapText="1"/>
    </xf>
    <xf numFmtId="165" fontId="11" fillId="5" borderId="53" xfId="24" applyFont="1" applyFill="1" applyBorder="1" applyAlignment="1">
      <alignment horizontal="left" vertical="center" wrapText="1"/>
    </xf>
    <xf numFmtId="165" fontId="11" fillId="7" borderId="7" xfId="24" applyFont="1" applyFill="1" applyBorder="1" applyAlignment="1">
      <alignment horizontal="left" vertical="center" wrapText="1"/>
    </xf>
    <xf numFmtId="165" fontId="11" fillId="7" borderId="9" xfId="24" applyFont="1" applyFill="1" applyBorder="1" applyAlignment="1">
      <alignment horizontal="left" vertical="center" wrapText="1"/>
    </xf>
    <xf numFmtId="165" fontId="11" fillId="7" borderId="10" xfId="24" applyFont="1" applyFill="1" applyBorder="1" applyAlignment="1">
      <alignment horizontal="left" vertical="center" wrapText="1"/>
    </xf>
    <xf numFmtId="165" fontId="11" fillId="7" borderId="12" xfId="24" applyFont="1" applyFill="1" applyBorder="1" applyAlignment="1">
      <alignment horizontal="left" vertical="center" wrapText="1"/>
    </xf>
    <xf numFmtId="165" fontId="11" fillId="5" borderId="51" xfId="24" applyFont="1" applyFill="1" applyBorder="1" applyAlignment="1">
      <alignment horizontal="left" vertical="center" wrapText="1"/>
    </xf>
    <xf numFmtId="165" fontId="11" fillId="7" borderId="32" xfId="24" applyFont="1" applyFill="1" applyBorder="1" applyAlignment="1">
      <alignment horizontal="left" vertical="center" wrapText="1"/>
    </xf>
    <xf numFmtId="165" fontId="11" fillId="7" borderId="33" xfId="24" applyFont="1" applyFill="1" applyBorder="1" applyAlignment="1">
      <alignment horizontal="left" vertical="center" wrapText="1"/>
    </xf>
    <xf numFmtId="165" fontId="5" fillId="5" borderId="18" xfId="24" applyFont="1" applyFill="1" applyBorder="1" applyAlignment="1">
      <alignment horizontal="left" vertical="center" wrapText="1"/>
    </xf>
    <xf numFmtId="165" fontId="11" fillId="5" borderId="54" xfId="24" applyFont="1" applyFill="1" applyBorder="1" applyAlignment="1">
      <alignment horizontal="left" vertical="center" wrapText="1"/>
    </xf>
    <xf numFmtId="165" fontId="11" fillId="5" borderId="19" xfId="24" applyFont="1" applyFill="1" applyBorder="1" applyAlignment="1">
      <alignment horizontal="left" vertical="center" wrapText="1"/>
    </xf>
    <xf numFmtId="165" fontId="11" fillId="7" borderId="29" xfId="24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 wrapText="1"/>
    </xf>
    <xf numFmtId="0" fontId="11" fillId="5" borderId="56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/>
    <xf numFmtId="0" fontId="4" fillId="0" borderId="57" xfId="6" applyFont="1" applyFill="1" applyBorder="1" applyAlignment="1">
      <alignment horizontal="left" vertical="center" wrapText="1"/>
    </xf>
    <xf numFmtId="0" fontId="6" fillId="0" borderId="57" xfId="6" applyFont="1" applyFill="1" applyBorder="1" applyAlignment="1">
      <alignment horizontal="left" vertical="center" wrapText="1"/>
    </xf>
    <xf numFmtId="0" fontId="7" fillId="0" borderId="57" xfId="6" applyFont="1" applyFill="1" applyBorder="1" applyAlignment="1">
      <alignment horizontal="left"/>
    </xf>
    <xf numFmtId="0" fontId="8" fillId="0" borderId="57" xfId="0" applyFont="1" applyFill="1" applyBorder="1" applyAlignment="1">
      <alignment horizontal="left"/>
    </xf>
    <xf numFmtId="2" fontId="8" fillId="0" borderId="57" xfId="0" applyNumberFormat="1" applyFont="1" applyFill="1" applyBorder="1" applyAlignment="1">
      <alignment horizontal="left"/>
    </xf>
    <xf numFmtId="0" fontId="7" fillId="0" borderId="57" xfId="6" applyFont="1" applyFill="1" applyBorder="1" applyAlignment="1"/>
    <xf numFmtId="0" fontId="8" fillId="0" borderId="57" xfId="0" applyFont="1" applyFill="1" applyBorder="1"/>
    <xf numFmtId="2" fontId="8" fillId="0" borderId="57" xfId="0" applyNumberFormat="1" applyFont="1" applyFill="1" applyBorder="1"/>
    <xf numFmtId="2" fontId="7" fillId="0" borderId="57" xfId="6" applyNumberFormat="1" applyFont="1" applyFill="1" applyBorder="1" applyAlignment="1"/>
    <xf numFmtId="2" fontId="8" fillId="0" borderId="57" xfId="0" applyNumberFormat="1" applyFont="1" applyBorder="1"/>
    <xf numFmtId="0" fontId="8" fillId="0" borderId="57" xfId="0" applyFont="1" applyBorder="1"/>
    <xf numFmtId="0" fontId="4" fillId="0" borderId="21" xfId="6" applyFont="1" applyFill="1" applyBorder="1" applyAlignment="1">
      <alignment horizontal="left" vertical="center" wrapText="1"/>
    </xf>
    <xf numFmtId="0" fontId="6" fillId="0" borderId="21" xfId="6" applyFont="1" applyFill="1" applyBorder="1" applyAlignment="1">
      <alignment horizontal="left" vertical="center" wrapText="1"/>
    </xf>
    <xf numFmtId="0" fontId="7" fillId="0" borderId="21" xfId="6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2" fontId="8" fillId="0" borderId="21" xfId="0" applyNumberFormat="1" applyFont="1" applyFill="1" applyBorder="1" applyAlignment="1">
      <alignment horizontal="left"/>
    </xf>
    <xf numFmtId="0" fontId="7" fillId="0" borderId="21" xfId="6" applyFont="1" applyFill="1" applyBorder="1" applyAlignment="1"/>
    <xf numFmtId="0" fontId="8" fillId="0" borderId="21" xfId="0" applyFont="1" applyFill="1" applyBorder="1"/>
    <xf numFmtId="2" fontId="8" fillId="0" borderId="21" xfId="0" applyNumberFormat="1" applyFont="1" applyFill="1" applyBorder="1"/>
    <xf numFmtId="2" fontId="7" fillId="0" borderId="21" xfId="6" applyNumberFormat="1" applyFont="1" applyFill="1" applyBorder="1" applyAlignment="1"/>
    <xf numFmtId="2" fontId="8" fillId="0" borderId="21" xfId="0" applyNumberFormat="1" applyFont="1" applyBorder="1"/>
    <xf numFmtId="0" fontId="8" fillId="0" borderId="21" xfId="0" applyFont="1" applyBorder="1"/>
    <xf numFmtId="2" fontId="16" fillId="0" borderId="1" xfId="0" applyNumberFormat="1" applyFont="1" applyFill="1" applyBorder="1"/>
    <xf numFmtId="2" fontId="16" fillId="0" borderId="1" xfId="0" applyNumberFormat="1" applyFont="1" applyFill="1" applyBorder="1" applyAlignment="1">
      <alignment horizontal="right"/>
    </xf>
    <xf numFmtId="0" fontId="11" fillId="0" borderId="0" xfId="24" applyNumberFormat="1" applyFont="1" applyFill="1" applyBorder="1" applyAlignment="1">
      <alignment horizontal="left" vertical="center" wrapText="1"/>
    </xf>
    <xf numFmtId="165" fontId="5" fillId="0" borderId="0" xfId="24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165" fontId="11" fillId="5" borderId="25" xfId="24" applyFont="1" applyFill="1" applyBorder="1" applyAlignment="1">
      <alignment horizontal="center" vertical="center" wrapText="1"/>
    </xf>
    <xf numFmtId="165" fontId="11" fillId="5" borderId="26" xfId="24" applyFont="1" applyFill="1" applyBorder="1" applyAlignment="1">
      <alignment horizontal="center" vertical="center" wrapText="1"/>
    </xf>
    <xf numFmtId="165" fontId="11" fillId="5" borderId="16" xfId="24" applyFont="1" applyFill="1" applyBorder="1" applyAlignment="1">
      <alignment horizontal="center" vertical="center" wrapText="1"/>
    </xf>
    <xf numFmtId="165" fontId="11" fillId="5" borderId="23" xfId="24" applyFont="1" applyFill="1" applyBorder="1" applyAlignment="1">
      <alignment horizontal="left" vertical="center" wrapText="1"/>
    </xf>
    <xf numFmtId="165" fontId="11" fillId="5" borderId="18" xfId="24" applyFont="1" applyFill="1" applyBorder="1" applyAlignment="1">
      <alignment horizontal="left" vertical="center" wrapText="1"/>
    </xf>
    <xf numFmtId="165" fontId="11" fillId="5" borderId="24" xfId="24" applyFont="1" applyFill="1" applyBorder="1" applyAlignment="1">
      <alignment horizontal="left" vertical="center" wrapText="1"/>
    </xf>
    <xf numFmtId="165" fontId="11" fillId="5" borderId="21" xfId="24" applyFont="1" applyFill="1" applyBorder="1" applyAlignment="1">
      <alignment horizontal="left" vertical="center" wrapText="1"/>
    </xf>
    <xf numFmtId="165" fontId="11" fillId="5" borderId="27" xfId="24" applyFont="1" applyFill="1" applyBorder="1" applyAlignment="1">
      <alignment horizontal="center" vertical="center" wrapText="1"/>
    </xf>
    <xf numFmtId="165" fontId="11" fillId="7" borderId="46" xfId="24" applyFont="1" applyFill="1" applyBorder="1" applyAlignment="1">
      <alignment horizontal="center" vertical="center" wrapText="1"/>
    </xf>
    <xf numFmtId="165" fontId="11" fillId="7" borderId="26" xfId="24" applyFont="1" applyFill="1" applyBorder="1" applyAlignment="1">
      <alignment horizontal="center" vertical="center" wrapText="1"/>
    </xf>
    <xf numFmtId="165" fontId="11" fillId="7" borderId="16" xfId="24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left" vertical="center" wrapText="1"/>
    </xf>
    <xf numFmtId="0" fontId="11" fillId="5" borderId="21" xfId="0" applyFont="1" applyFill="1" applyBorder="1" applyAlignment="1">
      <alignment horizontal="left" vertical="center" wrapText="1"/>
    </xf>
    <xf numFmtId="0" fontId="11" fillId="6" borderId="23" xfId="0" applyFont="1" applyFill="1" applyBorder="1" applyAlignment="1">
      <alignment horizontal="left" vertical="center" wrapText="1"/>
    </xf>
    <xf numFmtId="0" fontId="11" fillId="6" borderId="18" xfId="0" applyFont="1" applyFill="1" applyBorder="1" applyAlignment="1">
      <alignment horizontal="left" vertical="center" wrapText="1"/>
    </xf>
    <xf numFmtId="0" fontId="11" fillId="6" borderId="19" xfId="0" applyFont="1" applyFill="1" applyBorder="1" applyAlignment="1">
      <alignment horizontal="left" vertical="center" wrapText="1"/>
    </xf>
    <xf numFmtId="0" fontId="11" fillId="6" borderId="24" xfId="0" applyFont="1" applyFill="1" applyBorder="1" applyAlignment="1">
      <alignment horizontal="left" vertical="center" wrapText="1"/>
    </xf>
    <xf numFmtId="0" fontId="11" fillId="6" borderId="21" xfId="0" applyFont="1" applyFill="1" applyBorder="1" applyAlignment="1">
      <alignment horizontal="left" vertical="center" wrapText="1"/>
    </xf>
    <xf numFmtId="0" fontId="11" fillId="6" borderId="22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4" fillId="5" borderId="55" xfId="6" applyFont="1" applyFill="1" applyBorder="1" applyAlignment="1">
      <alignment horizontal="center" vertical="center" wrapText="1"/>
    </xf>
    <xf numFmtId="0" fontId="4" fillId="5" borderId="3" xfId="6" applyFont="1" applyFill="1" applyBorder="1" applyAlignment="1">
      <alignment horizontal="center" vertical="center" wrapText="1"/>
    </xf>
    <xf numFmtId="0" fontId="4" fillId="5" borderId="10" xfId="6" applyFont="1" applyFill="1" applyBorder="1" applyAlignment="1">
      <alignment horizontal="center" vertical="center" wrapText="1"/>
    </xf>
    <xf numFmtId="0" fontId="4" fillId="5" borderId="11" xfId="6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textRotation="60" wrapText="1"/>
    </xf>
    <xf numFmtId="0" fontId="5" fillId="5" borderId="37" xfId="0" applyFont="1" applyFill="1" applyBorder="1" applyAlignment="1">
      <alignment horizontal="center" vertical="center" textRotation="60" wrapText="1"/>
    </xf>
    <xf numFmtId="0" fontId="5" fillId="5" borderId="23" xfId="0" applyFont="1" applyFill="1" applyBorder="1" applyAlignment="1">
      <alignment horizontal="center" vertical="center" textRotation="60" wrapText="1"/>
    </xf>
    <xf numFmtId="0" fontId="5" fillId="5" borderId="41" xfId="0" applyFont="1" applyFill="1" applyBorder="1" applyAlignment="1">
      <alignment horizontal="center" vertical="center" textRotation="60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</cellXfs>
  <cellStyles count="26">
    <cellStyle name="Euro" xfId="2"/>
    <cellStyle name="Euro 2" xfId="7"/>
    <cellStyle name="Millares [0] 2" xfId="4"/>
    <cellStyle name="Millares [0] 3" xfId="9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3"/>
    <cellStyle name="Millares 2 2" xfId="12"/>
    <cellStyle name="Millares 3" xfId="8"/>
    <cellStyle name="Millares 4" xfId="11"/>
    <cellStyle name="Millares 5" xfId="13"/>
    <cellStyle name="Millares 6" xfId="14"/>
    <cellStyle name="Millares 7" xfId="15"/>
    <cellStyle name="Millares 8" xfId="16"/>
    <cellStyle name="Millares 9" xfId="17"/>
    <cellStyle name="Moneda" xfId="24" builtinId="4"/>
    <cellStyle name="Moneda 2" xfId="5"/>
    <cellStyle name="Moneda 3" xfId="10"/>
    <cellStyle name="Normal" xfId="0" builtinId="0"/>
    <cellStyle name="Normal 2" xfId="1"/>
    <cellStyle name="Normal 3" xfId="6"/>
    <cellStyle name="Normal 3 2" xfId="25"/>
  </cellStyles>
  <dxfs count="0"/>
  <tableStyles count="0" defaultTableStyle="TableStyleMedium2" defaultPivotStyle="PivotStyleLight16"/>
  <colors>
    <mruColors>
      <color rgb="FFA3CA74"/>
      <color rgb="FFFFFF00"/>
      <color rgb="FFFF0000"/>
      <color rgb="FF66FF66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A3CA74"/>
  </sheetPr>
  <dimension ref="A1:DL314"/>
  <sheetViews>
    <sheetView showWhiteSpace="0" topLeftCell="A139" zoomScale="70" zoomScaleNormal="70" zoomScalePageLayoutView="70" workbookViewId="0">
      <selection activeCell="C143" sqref="C143"/>
    </sheetView>
  </sheetViews>
  <sheetFormatPr baseColWidth="10" defaultColWidth="11" defaultRowHeight="15" x14ac:dyDescent="0.3"/>
  <cols>
    <col min="1" max="1" width="4.5546875" style="94" customWidth="1"/>
    <col min="2" max="2" width="16.33203125" style="94" customWidth="1"/>
    <col min="3" max="3" width="20.33203125" style="94" customWidth="1"/>
    <col min="4" max="4" width="15.33203125" style="93" customWidth="1"/>
    <col min="5" max="5" width="12.6640625" style="118" customWidth="1"/>
    <col min="6" max="6" width="20.44140625" style="93" customWidth="1"/>
    <col min="7" max="7" width="10.5546875" style="93" hidden="1" customWidth="1"/>
    <col min="8" max="8" width="11" style="93" hidden="1" customWidth="1"/>
    <col min="9" max="9" width="20.44140625" style="93" customWidth="1"/>
    <col min="10" max="10" width="21" style="93" customWidth="1"/>
    <col min="11" max="11" width="18.6640625" style="93" customWidth="1"/>
    <col min="12" max="12" width="12.88671875" style="93" customWidth="1"/>
    <col min="13" max="13" width="7.6640625" style="93" hidden="1" customWidth="1"/>
    <col min="14" max="14" width="16.109375" style="93" customWidth="1"/>
    <col min="15" max="15" width="14.109375" style="93" customWidth="1"/>
    <col min="16" max="16" width="23.6640625" style="93" bestFit="1" customWidth="1"/>
    <col min="17" max="17" width="15.6640625" style="93" customWidth="1"/>
    <col min="18" max="18" width="24" style="93" bestFit="1" customWidth="1"/>
    <col min="19" max="19" width="50.88671875" style="94" customWidth="1"/>
    <col min="20" max="20" width="2.6640625" style="94" customWidth="1"/>
    <col min="21" max="16384" width="11" style="94"/>
  </cols>
  <sheetData>
    <row r="1" spans="2:19" ht="2.25" customHeight="1" thickBot="1" x14ac:dyDescent="0.35"/>
    <row r="2" spans="2:19" ht="63.75" customHeight="1" thickBot="1" x14ac:dyDescent="0.35">
      <c r="B2" s="325" t="s">
        <v>0</v>
      </c>
      <c r="C2" s="325" t="s">
        <v>1</v>
      </c>
      <c r="D2" s="305" t="s">
        <v>480</v>
      </c>
      <c r="E2" s="305"/>
      <c r="F2" s="305"/>
      <c r="G2" s="305"/>
      <c r="H2" s="305"/>
      <c r="I2" s="305"/>
      <c r="J2" s="311"/>
      <c r="K2" s="312" t="s">
        <v>17</v>
      </c>
      <c r="L2" s="313"/>
      <c r="M2" s="313"/>
      <c r="N2" s="313"/>
      <c r="O2" s="314"/>
      <c r="P2" s="304"/>
      <c r="Q2" s="305"/>
      <c r="R2" s="305"/>
      <c r="S2" s="306"/>
    </row>
    <row r="3" spans="2:19" ht="63.75" customHeight="1" thickBot="1" x14ac:dyDescent="0.35">
      <c r="B3" s="326"/>
      <c r="C3" s="326"/>
      <c r="D3" s="218" t="s">
        <v>2</v>
      </c>
      <c r="E3" s="219" t="s">
        <v>3</v>
      </c>
      <c r="F3" s="220" t="s">
        <v>4</v>
      </c>
      <c r="G3" s="220" t="s">
        <v>5</v>
      </c>
      <c r="H3" s="220" t="s">
        <v>6</v>
      </c>
      <c r="I3" s="220" t="s">
        <v>7</v>
      </c>
      <c r="J3" s="220" t="s">
        <v>8</v>
      </c>
      <c r="K3" s="222" t="s">
        <v>9</v>
      </c>
      <c r="L3" s="222" t="s">
        <v>10</v>
      </c>
      <c r="M3" s="222" t="s">
        <v>11</v>
      </c>
      <c r="N3" s="222" t="s">
        <v>12</v>
      </c>
      <c r="O3" s="222" t="s">
        <v>8</v>
      </c>
      <c r="P3" s="220" t="s">
        <v>13</v>
      </c>
      <c r="Q3" s="221" t="s">
        <v>18</v>
      </c>
      <c r="R3" s="220" t="s">
        <v>15</v>
      </c>
      <c r="S3" s="153" t="s">
        <v>14</v>
      </c>
    </row>
    <row r="4" spans="2:19" ht="63.75" customHeight="1" thickBot="1" x14ac:dyDescent="0.35">
      <c r="B4" s="293"/>
      <c r="C4" s="216"/>
      <c r="D4" s="112"/>
      <c r="E4" s="290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291"/>
      <c r="R4" s="112"/>
      <c r="S4" s="216"/>
    </row>
    <row r="5" spans="2:19" ht="63.75" customHeight="1" thickBot="1" x14ac:dyDescent="0.35">
      <c r="B5" s="292" t="s">
        <v>19</v>
      </c>
      <c r="C5" s="97"/>
      <c r="D5" s="95"/>
      <c r="E5" s="96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7"/>
    </row>
    <row r="6" spans="2:19" ht="63.75" customHeight="1" x14ac:dyDescent="0.3">
      <c r="B6" s="120" t="s">
        <v>20</v>
      </c>
      <c r="C6" s="121" t="s">
        <v>111</v>
      </c>
      <c r="D6" s="98">
        <v>718.17</v>
      </c>
      <c r="E6" s="99">
        <v>15</v>
      </c>
      <c r="F6" s="98">
        <f>D6*E6</f>
        <v>10772.55</v>
      </c>
      <c r="G6" s="98"/>
      <c r="H6" s="98"/>
      <c r="I6" s="98"/>
      <c r="J6" s="98">
        <f>SUM(F6:I6)</f>
        <v>10772.55</v>
      </c>
      <c r="K6" s="98">
        <v>1662.8423039999998</v>
      </c>
      <c r="L6" s="98"/>
      <c r="M6" s="98"/>
      <c r="N6" s="98"/>
      <c r="O6" s="98">
        <f>SUM(K6:N6)</f>
        <v>1662.8423039999998</v>
      </c>
      <c r="P6" s="98">
        <f>J6-K6</f>
        <v>9109.7076959999995</v>
      </c>
      <c r="Q6" s="98">
        <f>F6*4%</f>
        <v>430.90199999999999</v>
      </c>
      <c r="R6" s="98">
        <f>P6-Q6</f>
        <v>8678.8056959999994</v>
      </c>
      <c r="S6" s="100"/>
    </row>
    <row r="7" spans="2:19" ht="63.75" customHeight="1" x14ac:dyDescent="0.3">
      <c r="B7" s="122" t="s">
        <v>20</v>
      </c>
      <c r="C7" s="121" t="s">
        <v>583</v>
      </c>
      <c r="D7" s="98">
        <v>718.17</v>
      </c>
      <c r="E7" s="99">
        <v>15</v>
      </c>
      <c r="F7" s="98">
        <f>D7*E7</f>
        <v>10772.55</v>
      </c>
      <c r="G7" s="98"/>
      <c r="H7" s="98"/>
      <c r="I7" s="98"/>
      <c r="J7" s="98">
        <f>SUM(F7:I7)</f>
        <v>10772.55</v>
      </c>
      <c r="K7" s="98">
        <v>1662.8423039999998</v>
      </c>
      <c r="L7" s="98"/>
      <c r="M7" s="98"/>
      <c r="N7" s="98"/>
      <c r="O7" s="98">
        <f t="shared" ref="O7:O15" si="0">SUM(K7:N7)</f>
        <v>1662.8423039999998</v>
      </c>
      <c r="P7" s="98">
        <f t="shared" ref="P7:P15" si="1">J7-K7</f>
        <v>9109.7076959999995</v>
      </c>
      <c r="Q7" s="98">
        <f t="shared" ref="Q7:Q10" si="2">F7*4%</f>
        <v>430.90199999999999</v>
      </c>
      <c r="R7" s="98">
        <f t="shared" ref="R7:R15" si="3">P7-Q7</f>
        <v>8678.8056959999994</v>
      </c>
      <c r="S7" s="100"/>
    </row>
    <row r="8" spans="2:19" ht="63.75" customHeight="1" x14ac:dyDescent="0.3">
      <c r="B8" s="122" t="s">
        <v>20</v>
      </c>
      <c r="C8" s="121" t="s">
        <v>214</v>
      </c>
      <c r="D8" s="98">
        <v>718.17</v>
      </c>
      <c r="E8" s="99">
        <v>15</v>
      </c>
      <c r="F8" s="98">
        <f t="shared" ref="F8:F98" si="4">D8*E8</f>
        <v>10772.55</v>
      </c>
      <c r="G8" s="98"/>
      <c r="H8" s="98"/>
      <c r="I8" s="98"/>
      <c r="J8" s="98">
        <f t="shared" ref="J8:J98" si="5">SUM(F8:I8)</f>
        <v>10772.55</v>
      </c>
      <c r="K8" s="98">
        <v>1662.8423039999998</v>
      </c>
      <c r="L8" s="98"/>
      <c r="M8" s="98"/>
      <c r="N8" s="98"/>
      <c r="O8" s="98">
        <f t="shared" si="0"/>
        <v>1662.8423039999998</v>
      </c>
      <c r="P8" s="98">
        <f t="shared" si="1"/>
        <v>9109.7076959999995</v>
      </c>
      <c r="Q8" s="98">
        <f t="shared" si="2"/>
        <v>430.90199999999999</v>
      </c>
      <c r="R8" s="98">
        <f t="shared" si="3"/>
        <v>8678.8056959999994</v>
      </c>
      <c r="S8" s="100"/>
    </row>
    <row r="9" spans="2:19" ht="63.75" customHeight="1" x14ac:dyDescent="0.3">
      <c r="B9" s="122" t="s">
        <v>20</v>
      </c>
      <c r="C9" s="121" t="s">
        <v>215</v>
      </c>
      <c r="D9" s="98">
        <v>718.17</v>
      </c>
      <c r="E9" s="99">
        <v>15</v>
      </c>
      <c r="F9" s="98">
        <f t="shared" si="4"/>
        <v>10772.55</v>
      </c>
      <c r="G9" s="98"/>
      <c r="H9" s="98"/>
      <c r="I9" s="98"/>
      <c r="J9" s="98">
        <f t="shared" si="5"/>
        <v>10772.55</v>
      </c>
      <c r="K9" s="98">
        <v>1662.8423039999998</v>
      </c>
      <c r="L9" s="98"/>
      <c r="M9" s="98"/>
      <c r="N9" s="98"/>
      <c r="O9" s="98">
        <f t="shared" si="0"/>
        <v>1662.8423039999998</v>
      </c>
      <c r="P9" s="98">
        <f t="shared" si="1"/>
        <v>9109.7076959999995</v>
      </c>
      <c r="Q9" s="98">
        <f t="shared" si="2"/>
        <v>430.90199999999999</v>
      </c>
      <c r="R9" s="98">
        <f t="shared" si="3"/>
        <v>8678.8056959999994</v>
      </c>
      <c r="S9" s="100"/>
    </row>
    <row r="10" spans="2:19" ht="63.75" customHeight="1" x14ac:dyDescent="0.3">
      <c r="B10" s="122" t="s">
        <v>20</v>
      </c>
      <c r="C10" s="121" t="s">
        <v>108</v>
      </c>
      <c r="D10" s="98">
        <v>718.17</v>
      </c>
      <c r="E10" s="99">
        <v>15</v>
      </c>
      <c r="F10" s="98">
        <f t="shared" si="4"/>
        <v>10772.55</v>
      </c>
      <c r="G10" s="98"/>
      <c r="H10" s="98"/>
      <c r="I10" s="98"/>
      <c r="J10" s="98">
        <f t="shared" si="5"/>
        <v>10772.55</v>
      </c>
      <c r="K10" s="98">
        <v>1662.8423039999998</v>
      </c>
      <c r="L10" s="98"/>
      <c r="M10" s="98"/>
      <c r="N10" s="98"/>
      <c r="O10" s="98">
        <f t="shared" si="0"/>
        <v>1662.8423039999998</v>
      </c>
      <c r="P10" s="98">
        <f t="shared" si="1"/>
        <v>9109.7076959999995</v>
      </c>
      <c r="Q10" s="98">
        <f t="shared" si="2"/>
        <v>430.90199999999999</v>
      </c>
      <c r="R10" s="98">
        <f t="shared" si="3"/>
        <v>8678.8056959999994</v>
      </c>
      <c r="S10" s="100"/>
    </row>
    <row r="11" spans="2:19" ht="63.75" customHeight="1" x14ac:dyDescent="0.3">
      <c r="B11" s="122" t="s">
        <v>20</v>
      </c>
      <c r="C11" s="121" t="s">
        <v>216</v>
      </c>
      <c r="D11" s="98">
        <v>718.17</v>
      </c>
      <c r="E11" s="99">
        <v>15</v>
      </c>
      <c r="F11" s="98">
        <f t="shared" si="4"/>
        <v>10772.55</v>
      </c>
      <c r="G11" s="98"/>
      <c r="H11" s="98"/>
      <c r="I11" s="98"/>
      <c r="J11" s="98">
        <f t="shared" si="5"/>
        <v>10772.55</v>
      </c>
      <c r="K11" s="98">
        <v>1662.8423039999998</v>
      </c>
      <c r="L11" s="98"/>
      <c r="M11" s="98"/>
      <c r="N11" s="98"/>
      <c r="O11" s="98">
        <f t="shared" si="0"/>
        <v>1662.8423039999998</v>
      </c>
      <c r="P11" s="98">
        <f t="shared" si="1"/>
        <v>9109.7076959999995</v>
      </c>
      <c r="Q11" s="98"/>
      <c r="R11" s="98">
        <f t="shared" si="3"/>
        <v>9109.7076959999995</v>
      </c>
      <c r="S11" s="100"/>
    </row>
    <row r="12" spans="2:19" ht="63.75" customHeight="1" x14ac:dyDescent="0.3">
      <c r="B12" s="122" t="s">
        <v>20</v>
      </c>
      <c r="C12" s="121" t="s">
        <v>217</v>
      </c>
      <c r="D12" s="98">
        <v>718.17</v>
      </c>
      <c r="E12" s="99">
        <v>15</v>
      </c>
      <c r="F12" s="98">
        <f t="shared" si="4"/>
        <v>10772.55</v>
      </c>
      <c r="G12" s="98"/>
      <c r="H12" s="98"/>
      <c r="I12" s="98"/>
      <c r="J12" s="98">
        <f t="shared" si="5"/>
        <v>10772.55</v>
      </c>
      <c r="K12" s="98">
        <v>1662.8423039999998</v>
      </c>
      <c r="L12" s="98"/>
      <c r="M12" s="98"/>
      <c r="N12" s="98"/>
      <c r="O12" s="98">
        <f t="shared" si="0"/>
        <v>1662.8423039999998</v>
      </c>
      <c r="P12" s="98">
        <f t="shared" si="1"/>
        <v>9109.7076959999995</v>
      </c>
      <c r="Q12" s="98"/>
      <c r="R12" s="98">
        <f t="shared" si="3"/>
        <v>9109.7076959999995</v>
      </c>
      <c r="S12" s="100"/>
    </row>
    <row r="13" spans="2:19" ht="63.75" customHeight="1" x14ac:dyDescent="0.3">
      <c r="B13" s="122" t="s">
        <v>20</v>
      </c>
      <c r="C13" s="121" t="s">
        <v>218</v>
      </c>
      <c r="D13" s="98">
        <v>718.17</v>
      </c>
      <c r="E13" s="99">
        <v>15</v>
      </c>
      <c r="F13" s="98">
        <f t="shared" si="4"/>
        <v>10772.55</v>
      </c>
      <c r="G13" s="98"/>
      <c r="H13" s="98"/>
      <c r="I13" s="98"/>
      <c r="J13" s="98">
        <f t="shared" si="5"/>
        <v>10772.55</v>
      </c>
      <c r="K13" s="98">
        <v>1662.8423039999998</v>
      </c>
      <c r="L13" s="98"/>
      <c r="M13" s="98"/>
      <c r="N13" s="98"/>
      <c r="O13" s="98">
        <f t="shared" si="0"/>
        <v>1662.8423039999998</v>
      </c>
      <c r="P13" s="98">
        <f t="shared" si="1"/>
        <v>9109.7076959999995</v>
      </c>
      <c r="Q13" s="98"/>
      <c r="R13" s="101">
        <f t="shared" si="3"/>
        <v>9109.7076959999995</v>
      </c>
      <c r="S13" s="100"/>
    </row>
    <row r="14" spans="2:19" ht="63.75" customHeight="1" x14ac:dyDescent="0.3">
      <c r="B14" s="122" t="s">
        <v>20</v>
      </c>
      <c r="C14" s="121" t="s">
        <v>112</v>
      </c>
      <c r="D14" s="98">
        <v>718.17</v>
      </c>
      <c r="E14" s="99">
        <v>15</v>
      </c>
      <c r="F14" s="98">
        <f t="shared" si="4"/>
        <v>10772.55</v>
      </c>
      <c r="G14" s="98"/>
      <c r="H14" s="98"/>
      <c r="I14" s="98"/>
      <c r="J14" s="98">
        <f t="shared" si="5"/>
        <v>10772.55</v>
      </c>
      <c r="K14" s="98">
        <v>1662.8423039999998</v>
      </c>
      <c r="L14" s="98"/>
      <c r="M14" s="98"/>
      <c r="N14" s="98"/>
      <c r="O14" s="98">
        <f t="shared" si="0"/>
        <v>1662.8423039999998</v>
      </c>
      <c r="P14" s="98">
        <f t="shared" si="1"/>
        <v>9109.7076959999995</v>
      </c>
      <c r="Q14" s="98"/>
      <c r="R14" s="98">
        <f t="shared" si="3"/>
        <v>9109.7076959999995</v>
      </c>
      <c r="S14" s="100"/>
    </row>
    <row r="15" spans="2:19" ht="63.75" customHeight="1" thickBot="1" x14ac:dyDescent="0.35">
      <c r="B15" s="123" t="s">
        <v>21</v>
      </c>
      <c r="C15" s="124" t="s">
        <v>253</v>
      </c>
      <c r="D15" s="102">
        <v>718.17</v>
      </c>
      <c r="E15" s="103">
        <v>15</v>
      </c>
      <c r="F15" s="98">
        <f t="shared" si="4"/>
        <v>10772.55</v>
      </c>
      <c r="G15" s="98"/>
      <c r="H15" s="98"/>
      <c r="I15" s="98"/>
      <c r="J15" s="98">
        <f t="shared" si="5"/>
        <v>10772.55</v>
      </c>
      <c r="K15" s="98">
        <v>1662.8423039999998</v>
      </c>
      <c r="L15" s="98"/>
      <c r="M15" s="98"/>
      <c r="N15" s="98"/>
      <c r="O15" s="98">
        <f t="shared" si="0"/>
        <v>1662.8423039999998</v>
      </c>
      <c r="P15" s="98">
        <f t="shared" si="1"/>
        <v>9109.7076959999995</v>
      </c>
      <c r="Q15" s="98">
        <f>F15*4%</f>
        <v>430.90199999999999</v>
      </c>
      <c r="R15" s="98">
        <f t="shared" si="3"/>
        <v>8678.8056959999994</v>
      </c>
      <c r="S15" s="100"/>
    </row>
    <row r="16" spans="2:19" ht="63.75" customHeight="1" thickBot="1" x14ac:dyDescent="0.35">
      <c r="B16" s="319" t="s">
        <v>496</v>
      </c>
      <c r="C16" s="320"/>
      <c r="D16" s="320"/>
      <c r="E16" s="321"/>
      <c r="F16" s="224" t="s">
        <v>4</v>
      </c>
      <c r="G16" s="225" t="s">
        <v>5</v>
      </c>
      <c r="H16" s="225" t="s">
        <v>6</v>
      </c>
      <c r="I16" s="225" t="s">
        <v>7</v>
      </c>
      <c r="J16" s="225" t="s">
        <v>8</v>
      </c>
      <c r="K16" s="229" t="s">
        <v>9</v>
      </c>
      <c r="L16" s="229" t="s">
        <v>10</v>
      </c>
      <c r="M16" s="229" t="s">
        <v>11</v>
      </c>
      <c r="N16" s="229" t="s">
        <v>12</v>
      </c>
      <c r="O16" s="229" t="s">
        <v>8</v>
      </c>
      <c r="P16" s="225" t="s">
        <v>13</v>
      </c>
      <c r="Q16" s="231" t="s">
        <v>18</v>
      </c>
      <c r="R16" s="226" t="s">
        <v>15</v>
      </c>
      <c r="S16" s="104"/>
    </row>
    <row r="17" spans="1:19" ht="63.75" customHeight="1" thickBot="1" x14ac:dyDescent="0.35">
      <c r="B17" s="322"/>
      <c r="C17" s="323"/>
      <c r="D17" s="323"/>
      <c r="E17" s="324"/>
      <c r="F17" s="227">
        <f>SUM(F6:F15)</f>
        <v>107725.50000000001</v>
      </c>
      <c r="G17" s="227">
        <f t="shared" ref="G17:R17" si="6">SUM(G6:G15)</f>
        <v>0</v>
      </c>
      <c r="H17" s="227">
        <f t="shared" si="6"/>
        <v>0</v>
      </c>
      <c r="I17" s="227">
        <f t="shared" si="6"/>
        <v>0</v>
      </c>
      <c r="J17" s="227">
        <f t="shared" si="6"/>
        <v>107725.50000000001</v>
      </c>
      <c r="K17" s="230">
        <f t="shared" si="6"/>
        <v>16628.423039999998</v>
      </c>
      <c r="L17" s="230">
        <f t="shared" si="6"/>
        <v>0</v>
      </c>
      <c r="M17" s="230">
        <f t="shared" si="6"/>
        <v>0</v>
      </c>
      <c r="N17" s="230">
        <f t="shared" si="6"/>
        <v>0</v>
      </c>
      <c r="O17" s="230">
        <f t="shared" si="6"/>
        <v>16628.423039999998</v>
      </c>
      <c r="P17" s="227">
        <f t="shared" si="6"/>
        <v>91097.076959999991</v>
      </c>
      <c r="Q17" s="230">
        <f t="shared" si="6"/>
        <v>2585.4119999999998</v>
      </c>
      <c r="R17" s="228">
        <f t="shared" si="6"/>
        <v>88511.66495999998</v>
      </c>
      <c r="S17" s="104"/>
    </row>
    <row r="18" spans="1:19" ht="63.75" customHeight="1" thickBot="1" x14ac:dyDescent="0.35">
      <c r="B18" s="125"/>
      <c r="C18" s="12"/>
      <c r="D18" s="105"/>
      <c r="E18" s="106"/>
      <c r="S18" s="104"/>
    </row>
    <row r="19" spans="1:19" ht="63.75" customHeight="1" thickBot="1" x14ac:dyDescent="0.35">
      <c r="B19" s="119" t="s">
        <v>150</v>
      </c>
      <c r="C19" s="97"/>
      <c r="D19" s="95"/>
      <c r="E19" s="96"/>
      <c r="F19" s="95"/>
      <c r="G19" s="95"/>
      <c r="H19" s="95"/>
      <c r="I19" s="95"/>
      <c r="J19" s="95"/>
      <c r="K19" s="88"/>
      <c r="L19" s="95"/>
      <c r="M19" s="95"/>
      <c r="N19" s="95"/>
      <c r="O19" s="95"/>
      <c r="P19" s="95"/>
      <c r="Q19" s="95"/>
      <c r="R19" s="95"/>
      <c r="S19" s="107"/>
    </row>
    <row r="20" spans="1:19" ht="63.75" customHeight="1" x14ac:dyDescent="0.3">
      <c r="B20" s="120" t="s">
        <v>151</v>
      </c>
      <c r="C20" s="121" t="s">
        <v>254</v>
      </c>
      <c r="D20" s="98">
        <v>1780.55</v>
      </c>
      <c r="E20" s="99">
        <v>15</v>
      </c>
      <c r="F20" s="98">
        <f t="shared" si="4"/>
        <v>26708.25</v>
      </c>
      <c r="G20" s="98"/>
      <c r="H20" s="98"/>
      <c r="I20" s="98"/>
      <c r="J20" s="98">
        <f t="shared" si="5"/>
        <v>26708.25</v>
      </c>
      <c r="K20" s="98">
        <v>5895.4470000000001</v>
      </c>
      <c r="L20" s="98"/>
      <c r="M20" s="98"/>
      <c r="N20" s="98"/>
      <c r="O20" s="98">
        <f>SUM(K20:N20)</f>
        <v>5895.4470000000001</v>
      </c>
      <c r="P20" s="98">
        <f>J20-O20</f>
        <v>20812.803</v>
      </c>
      <c r="Q20" s="98">
        <f>F20*5%</f>
        <v>1335.4125000000001</v>
      </c>
      <c r="R20" s="98">
        <f>P20-Q20</f>
        <v>19477.390500000001</v>
      </c>
      <c r="S20" s="100"/>
    </row>
    <row r="21" spans="1:19" ht="63.75" customHeight="1" x14ac:dyDescent="0.3">
      <c r="B21" s="122" t="s">
        <v>22</v>
      </c>
      <c r="C21" s="121" t="s">
        <v>255</v>
      </c>
      <c r="D21" s="98">
        <v>719.46</v>
      </c>
      <c r="E21" s="99">
        <v>15</v>
      </c>
      <c r="F21" s="98">
        <f t="shared" si="4"/>
        <v>10791.900000000001</v>
      </c>
      <c r="G21" s="98"/>
      <c r="H21" s="98"/>
      <c r="I21" s="98"/>
      <c r="J21" s="98">
        <f t="shared" si="5"/>
        <v>10791.900000000001</v>
      </c>
      <c r="K21" s="98">
        <v>1666.9754640000001</v>
      </c>
      <c r="L21" s="98"/>
      <c r="M21" s="98"/>
      <c r="N21" s="98"/>
      <c r="O21" s="98">
        <f t="shared" ref="O21:O29" si="7">SUM(K21:N21)</f>
        <v>1666.9754640000001</v>
      </c>
      <c r="P21" s="98">
        <f t="shared" ref="P21:P29" si="8">J21-O21</f>
        <v>9124.9245360000023</v>
      </c>
      <c r="Q21" s="98">
        <f>F21*4%</f>
        <v>431.67600000000004</v>
      </c>
      <c r="R21" s="101">
        <f t="shared" ref="R21:R29" si="9">P21-Q21</f>
        <v>8693.2485360000028</v>
      </c>
      <c r="S21" s="100"/>
    </row>
    <row r="22" spans="1:19" ht="63.75" customHeight="1" x14ac:dyDescent="0.3">
      <c r="B22" s="122" t="s">
        <v>30</v>
      </c>
      <c r="C22" s="121" t="s">
        <v>256</v>
      </c>
      <c r="D22" s="98">
        <v>292.32</v>
      </c>
      <c r="E22" s="99">
        <v>15</v>
      </c>
      <c r="F22" s="98">
        <f t="shared" si="4"/>
        <v>4384.8</v>
      </c>
      <c r="G22" s="98"/>
      <c r="H22" s="98"/>
      <c r="I22" s="98"/>
      <c r="J22" s="98">
        <f t="shared" si="5"/>
        <v>4384.8</v>
      </c>
      <c r="K22" s="98">
        <v>362.15240000000006</v>
      </c>
      <c r="L22" s="98">
        <v>52.07</v>
      </c>
      <c r="M22" s="98"/>
      <c r="N22" s="98">
        <f>F22*1%</f>
        <v>43.848000000000006</v>
      </c>
      <c r="O22" s="98">
        <f t="shared" si="7"/>
        <v>458.07040000000006</v>
      </c>
      <c r="P22" s="98">
        <f t="shared" si="8"/>
        <v>3926.7296000000001</v>
      </c>
      <c r="Q22" s="98"/>
      <c r="R22" s="98">
        <f t="shared" si="9"/>
        <v>3926.7296000000001</v>
      </c>
      <c r="S22" s="100"/>
    </row>
    <row r="23" spans="1:19" ht="63.75" customHeight="1" x14ac:dyDescent="0.3">
      <c r="B23" s="122" t="s">
        <v>23</v>
      </c>
      <c r="C23" s="121" t="s">
        <v>257</v>
      </c>
      <c r="D23" s="98">
        <v>207.77</v>
      </c>
      <c r="E23" s="99">
        <v>15</v>
      </c>
      <c r="F23" s="98">
        <f t="shared" si="4"/>
        <v>3116.55</v>
      </c>
      <c r="G23" s="98"/>
      <c r="H23" s="98"/>
      <c r="I23" s="98"/>
      <c r="J23" s="98">
        <f t="shared" si="5"/>
        <v>3116.55</v>
      </c>
      <c r="K23" s="98">
        <v>92.578912000000031</v>
      </c>
      <c r="L23" s="98">
        <v>37.01</v>
      </c>
      <c r="M23" s="98"/>
      <c r="N23" s="98">
        <f>F23*1%</f>
        <v>31.165500000000002</v>
      </c>
      <c r="O23" s="98">
        <f t="shared" si="7"/>
        <v>160.75441200000003</v>
      </c>
      <c r="P23" s="98">
        <f t="shared" si="8"/>
        <v>2955.795588</v>
      </c>
      <c r="Q23" s="98"/>
      <c r="R23" s="98">
        <f t="shared" si="9"/>
        <v>2955.795588</v>
      </c>
      <c r="S23" s="100"/>
    </row>
    <row r="24" spans="1:19" ht="63.75" customHeight="1" x14ac:dyDescent="0.3">
      <c r="B24" s="122" t="s">
        <v>24</v>
      </c>
      <c r="C24" s="121" t="s">
        <v>258</v>
      </c>
      <c r="D24" s="98">
        <v>257.26</v>
      </c>
      <c r="E24" s="99">
        <v>15</v>
      </c>
      <c r="F24" s="98">
        <f t="shared" si="4"/>
        <v>3858.8999999999996</v>
      </c>
      <c r="G24" s="98"/>
      <c r="H24" s="98"/>
      <c r="I24" s="98"/>
      <c r="J24" s="98">
        <f t="shared" si="5"/>
        <v>3858.8999999999996</v>
      </c>
      <c r="K24" s="98">
        <v>298.44659200000001</v>
      </c>
      <c r="L24" s="98"/>
      <c r="M24" s="98"/>
      <c r="N24" s="98" t="s">
        <v>401</v>
      </c>
      <c r="O24" s="98">
        <f t="shared" si="7"/>
        <v>298.44659200000001</v>
      </c>
      <c r="P24" s="98">
        <f t="shared" si="8"/>
        <v>3560.4534079999994</v>
      </c>
      <c r="Q24" s="98"/>
      <c r="R24" s="98">
        <f t="shared" si="9"/>
        <v>3560.4534079999994</v>
      </c>
      <c r="S24" s="100"/>
    </row>
    <row r="25" spans="1:19" ht="63.75" customHeight="1" x14ac:dyDescent="0.3">
      <c r="B25" s="122" t="s">
        <v>25</v>
      </c>
      <c r="C25" s="41" t="s">
        <v>365</v>
      </c>
      <c r="D25" s="98">
        <v>172.91</v>
      </c>
      <c r="E25" s="99">
        <v>15</v>
      </c>
      <c r="F25" s="98">
        <f t="shared" si="4"/>
        <v>2593.65</v>
      </c>
      <c r="G25" s="98"/>
      <c r="H25" s="98"/>
      <c r="I25" s="98"/>
      <c r="J25" s="98">
        <f t="shared" si="5"/>
        <v>2593.65</v>
      </c>
      <c r="K25" s="98">
        <v>0.43739200000001688</v>
      </c>
      <c r="L25" s="98"/>
      <c r="M25" s="98"/>
      <c r="N25" s="98" t="s">
        <v>401</v>
      </c>
      <c r="O25" s="98">
        <f t="shared" si="7"/>
        <v>0.43739200000001688</v>
      </c>
      <c r="P25" s="98">
        <f t="shared" si="8"/>
        <v>2593.2126080000003</v>
      </c>
      <c r="Q25" s="98"/>
      <c r="R25" s="98">
        <f t="shared" si="9"/>
        <v>2593.2126080000003</v>
      </c>
      <c r="S25" s="100"/>
    </row>
    <row r="26" spans="1:19" ht="63.75" customHeight="1" x14ac:dyDescent="0.3">
      <c r="A26" s="12"/>
      <c r="B26" s="125"/>
      <c r="C26" s="97"/>
      <c r="D26" s="105"/>
      <c r="E26" s="106"/>
      <c r="F26" s="108">
        <f>SUM(F20:F25)</f>
        <v>51454.05000000001</v>
      </c>
      <c r="G26" s="108">
        <f t="shared" ref="G26:R26" si="10">SUM(G20:G25)</f>
        <v>0</v>
      </c>
      <c r="H26" s="108">
        <f t="shared" si="10"/>
        <v>0</v>
      </c>
      <c r="I26" s="108">
        <f t="shared" si="10"/>
        <v>0</v>
      </c>
      <c r="J26" s="108">
        <f t="shared" si="10"/>
        <v>51454.05000000001</v>
      </c>
      <c r="K26" s="108">
        <f t="shared" si="10"/>
        <v>8316.0377599999993</v>
      </c>
      <c r="L26" s="108">
        <f t="shared" si="10"/>
        <v>89.08</v>
      </c>
      <c r="M26" s="108">
        <f t="shared" si="10"/>
        <v>0</v>
      </c>
      <c r="N26" s="108">
        <f t="shared" si="10"/>
        <v>75.013500000000008</v>
      </c>
      <c r="O26" s="108">
        <f t="shared" si="10"/>
        <v>8480.1312600000001</v>
      </c>
      <c r="P26" s="108">
        <f t="shared" si="10"/>
        <v>42973.918740000008</v>
      </c>
      <c r="Q26" s="108">
        <f t="shared" si="10"/>
        <v>1767.0885000000003</v>
      </c>
      <c r="R26" s="108">
        <f t="shared" si="10"/>
        <v>41206.830240000003</v>
      </c>
      <c r="S26" s="104"/>
    </row>
    <row r="27" spans="1:19" ht="63.75" customHeight="1" x14ac:dyDescent="0.3">
      <c r="A27" s="12"/>
      <c r="B27" s="125"/>
      <c r="C27" s="97"/>
      <c r="D27" s="105"/>
      <c r="E27" s="106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4"/>
    </row>
    <row r="28" spans="1:19" ht="63.75" customHeight="1" x14ac:dyDescent="0.3">
      <c r="B28" s="122" t="s">
        <v>26</v>
      </c>
      <c r="C28" s="41"/>
      <c r="D28" s="98">
        <v>207.79</v>
      </c>
      <c r="E28" s="99"/>
      <c r="F28" s="98">
        <f t="shared" si="4"/>
        <v>0</v>
      </c>
      <c r="G28" s="98"/>
      <c r="H28" s="98"/>
      <c r="I28" s="98"/>
      <c r="J28" s="98">
        <f t="shared" si="5"/>
        <v>0</v>
      </c>
      <c r="K28" s="98"/>
      <c r="L28" s="98"/>
      <c r="M28" s="98"/>
      <c r="N28" s="98" t="s">
        <v>401</v>
      </c>
      <c r="O28" s="98">
        <f t="shared" si="7"/>
        <v>0</v>
      </c>
      <c r="P28" s="98">
        <f t="shared" si="8"/>
        <v>0</v>
      </c>
      <c r="Q28" s="98"/>
      <c r="R28" s="98">
        <f t="shared" si="9"/>
        <v>0</v>
      </c>
      <c r="S28" s="100"/>
    </row>
    <row r="29" spans="1:19" ht="63.75" customHeight="1" x14ac:dyDescent="0.3">
      <c r="B29" s="122" t="s">
        <v>27</v>
      </c>
      <c r="C29" s="41" t="s">
        <v>259</v>
      </c>
      <c r="D29" s="98">
        <v>225.9</v>
      </c>
      <c r="E29" s="99">
        <v>15</v>
      </c>
      <c r="F29" s="98">
        <f t="shared" si="4"/>
        <v>3388.5</v>
      </c>
      <c r="G29" s="98"/>
      <c r="H29" s="98"/>
      <c r="I29" s="98"/>
      <c r="J29" s="98">
        <f t="shared" si="5"/>
        <v>3388.5</v>
      </c>
      <c r="K29" s="98">
        <v>122.16707199999999</v>
      </c>
      <c r="L29" s="98">
        <f>F29*1.1875%</f>
        <v>40.238437500000003</v>
      </c>
      <c r="M29" s="98"/>
      <c r="N29" s="98">
        <f>F29*1%</f>
        <v>33.884999999999998</v>
      </c>
      <c r="O29" s="98">
        <f t="shared" si="7"/>
        <v>196.29050949999998</v>
      </c>
      <c r="P29" s="98">
        <f t="shared" si="8"/>
        <v>3192.2094904999999</v>
      </c>
      <c r="Q29" s="98"/>
      <c r="R29" s="98">
        <f t="shared" si="9"/>
        <v>3192.2094904999999</v>
      </c>
      <c r="S29" s="100"/>
    </row>
    <row r="30" spans="1:19" ht="63.75" customHeight="1" x14ac:dyDescent="0.3">
      <c r="B30" s="125"/>
      <c r="C30" s="97"/>
      <c r="D30" s="105"/>
      <c r="E30" s="106"/>
      <c r="F30" s="108">
        <f>SUM(F28:F29)</f>
        <v>3388.5</v>
      </c>
      <c r="G30" s="108">
        <f t="shared" ref="G30:R30" si="11">SUM(G28:G29)</f>
        <v>0</v>
      </c>
      <c r="H30" s="108">
        <f t="shared" si="11"/>
        <v>0</v>
      </c>
      <c r="I30" s="108">
        <f t="shared" si="11"/>
        <v>0</v>
      </c>
      <c r="J30" s="108">
        <f t="shared" si="11"/>
        <v>3388.5</v>
      </c>
      <c r="K30" s="108">
        <f t="shared" si="11"/>
        <v>122.16707199999999</v>
      </c>
      <c r="L30" s="108">
        <f t="shared" si="11"/>
        <v>40.238437500000003</v>
      </c>
      <c r="M30" s="108">
        <f t="shared" si="11"/>
        <v>0</v>
      </c>
      <c r="N30" s="108">
        <f t="shared" si="11"/>
        <v>33.884999999999998</v>
      </c>
      <c r="O30" s="108">
        <f t="shared" si="11"/>
        <v>196.29050949999998</v>
      </c>
      <c r="P30" s="108">
        <f t="shared" si="11"/>
        <v>3192.2094904999999</v>
      </c>
      <c r="Q30" s="108">
        <f t="shared" si="11"/>
        <v>0</v>
      </c>
      <c r="R30" s="108">
        <f t="shared" si="11"/>
        <v>3192.2094904999999</v>
      </c>
      <c r="S30" s="104"/>
    </row>
    <row r="31" spans="1:19" ht="63.75" customHeight="1" thickBot="1" x14ac:dyDescent="0.35">
      <c r="B31" s="125"/>
      <c r="C31" s="97"/>
      <c r="D31" s="105"/>
      <c r="E31" s="106"/>
      <c r="F31" s="105"/>
      <c r="G31" s="105"/>
      <c r="H31" s="105"/>
      <c r="I31" s="105"/>
      <c r="J31" s="105"/>
      <c r="K31" s="89"/>
      <c r="L31" s="105"/>
      <c r="M31" s="105"/>
      <c r="N31" s="105"/>
      <c r="O31" s="105"/>
      <c r="P31" s="105"/>
      <c r="Q31" s="105"/>
      <c r="R31" s="105"/>
      <c r="S31" s="104"/>
    </row>
    <row r="32" spans="1:19" ht="63.75" customHeight="1" thickBot="1" x14ac:dyDescent="0.35">
      <c r="B32" s="119" t="s">
        <v>28</v>
      </c>
      <c r="C32" s="97"/>
      <c r="D32" s="95"/>
      <c r="E32" s="96"/>
      <c r="F32" s="95"/>
      <c r="G32" s="95"/>
      <c r="H32" s="95"/>
      <c r="I32" s="95"/>
      <c r="J32" s="95"/>
      <c r="K32" s="88"/>
      <c r="L32" s="95"/>
      <c r="M32" s="95"/>
      <c r="N32" s="95"/>
      <c r="O32" s="95"/>
      <c r="P32" s="95"/>
      <c r="Q32" s="95"/>
      <c r="R32" s="95"/>
      <c r="S32" s="107"/>
    </row>
    <row r="33" spans="2:19" ht="63.75" customHeight="1" x14ac:dyDescent="0.3">
      <c r="B33" s="120" t="s">
        <v>29</v>
      </c>
      <c r="C33" s="41" t="s">
        <v>260</v>
      </c>
      <c r="D33" s="109">
        <v>705.14</v>
      </c>
      <c r="E33" s="110">
        <v>15</v>
      </c>
      <c r="F33" s="109">
        <f t="shared" si="4"/>
        <v>10577.1</v>
      </c>
      <c r="G33" s="109"/>
      <c r="H33" s="109"/>
      <c r="I33" s="109"/>
      <c r="J33" s="109">
        <f t="shared" si="5"/>
        <v>10577.1</v>
      </c>
      <c r="K33" s="109">
        <v>1621.094184</v>
      </c>
      <c r="L33" s="109"/>
      <c r="M33" s="109"/>
      <c r="N33" s="109"/>
      <c r="O33" s="109">
        <f>SUM(K33:N33)</f>
        <v>1621.094184</v>
      </c>
      <c r="P33" s="109">
        <f>J33-O33</f>
        <v>8956.0058160000008</v>
      </c>
      <c r="Q33" s="109">
        <f>F33*4%</f>
        <v>423.084</v>
      </c>
      <c r="R33" s="109">
        <f>P33-Q33</f>
        <v>8532.921816</v>
      </c>
      <c r="S33" s="111"/>
    </row>
    <row r="34" spans="2:19" ht="63.75" customHeight="1" x14ac:dyDescent="0.3">
      <c r="B34" s="122" t="s">
        <v>152</v>
      </c>
      <c r="C34" s="41" t="s">
        <v>261</v>
      </c>
      <c r="D34" s="109">
        <v>400</v>
      </c>
      <c r="E34" s="110">
        <v>15</v>
      </c>
      <c r="F34" s="109">
        <f t="shared" si="4"/>
        <v>6000</v>
      </c>
      <c r="G34" s="109"/>
      <c r="H34" s="109"/>
      <c r="I34" s="109"/>
      <c r="J34" s="109">
        <f t="shared" si="5"/>
        <v>6000</v>
      </c>
      <c r="K34" s="109">
        <v>608.53284799999994</v>
      </c>
      <c r="L34" s="109"/>
      <c r="M34" s="109"/>
      <c r="N34" s="109"/>
      <c r="O34" s="109">
        <f>SUM(K34:N34)</f>
        <v>608.53284799999994</v>
      </c>
      <c r="P34" s="109">
        <f>J34-O34</f>
        <v>5391.4671520000002</v>
      </c>
      <c r="Q34" s="109">
        <f>F34*3%</f>
        <v>180</v>
      </c>
      <c r="R34" s="109">
        <f>P34-Q34</f>
        <v>5211.4671520000002</v>
      </c>
      <c r="S34" s="111"/>
    </row>
    <row r="35" spans="2:19" ht="63.75" customHeight="1" x14ac:dyDescent="0.3">
      <c r="B35" s="125"/>
      <c r="C35" s="97"/>
      <c r="D35" s="95"/>
      <c r="E35" s="96"/>
      <c r="F35" s="112">
        <f>SUM(F33:F34)</f>
        <v>16577.099999999999</v>
      </c>
      <c r="G35" s="112">
        <f t="shared" ref="G35:R35" si="12">SUM(G33:G34)</f>
        <v>0</v>
      </c>
      <c r="H35" s="112">
        <f t="shared" si="12"/>
        <v>0</v>
      </c>
      <c r="I35" s="112">
        <f t="shared" si="12"/>
        <v>0</v>
      </c>
      <c r="J35" s="112">
        <f t="shared" si="12"/>
        <v>16577.099999999999</v>
      </c>
      <c r="K35" s="112">
        <f t="shared" si="12"/>
        <v>2229.6270319999999</v>
      </c>
      <c r="L35" s="112">
        <f t="shared" si="12"/>
        <v>0</v>
      </c>
      <c r="M35" s="112">
        <f t="shared" si="12"/>
        <v>0</v>
      </c>
      <c r="N35" s="112">
        <f t="shared" si="12"/>
        <v>0</v>
      </c>
      <c r="O35" s="112">
        <f t="shared" si="12"/>
        <v>2229.6270319999999</v>
      </c>
      <c r="P35" s="112">
        <f t="shared" si="12"/>
        <v>14347.472968000002</v>
      </c>
      <c r="Q35" s="112">
        <f t="shared" si="12"/>
        <v>603.08400000000006</v>
      </c>
      <c r="R35" s="112">
        <f t="shared" si="12"/>
        <v>13744.388967999999</v>
      </c>
      <c r="S35" s="107"/>
    </row>
    <row r="36" spans="2:19" ht="63.75" customHeight="1" thickBot="1" x14ac:dyDescent="0.35">
      <c r="B36" s="125"/>
      <c r="C36" s="97"/>
      <c r="D36" s="95"/>
      <c r="E36" s="96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107"/>
    </row>
    <row r="37" spans="2:19" ht="63.75" customHeight="1" thickBot="1" x14ac:dyDescent="0.35">
      <c r="B37" s="119" t="s">
        <v>208</v>
      </c>
      <c r="C37" s="97"/>
      <c r="D37" s="95"/>
      <c r="E37" s="96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107"/>
    </row>
    <row r="38" spans="2:19" ht="63.75" customHeight="1" x14ac:dyDescent="0.3">
      <c r="B38" s="120" t="s">
        <v>31</v>
      </c>
      <c r="C38" s="41" t="s">
        <v>492</v>
      </c>
      <c r="D38" s="109">
        <v>262.45999999999998</v>
      </c>
      <c r="E38" s="110">
        <v>15</v>
      </c>
      <c r="F38" s="109">
        <f t="shared" si="4"/>
        <v>3936.8999999999996</v>
      </c>
      <c r="G38" s="109"/>
      <c r="H38" s="109"/>
      <c r="I38" s="109"/>
      <c r="J38" s="109">
        <f t="shared" si="5"/>
        <v>3936.8999999999996</v>
      </c>
      <c r="K38" s="109">
        <v>306.93299199999996</v>
      </c>
      <c r="L38" s="109"/>
      <c r="M38" s="109"/>
      <c r="N38" s="109"/>
      <c r="O38" s="109">
        <f>SUM(K38:N38)</f>
        <v>306.93299199999996</v>
      </c>
      <c r="P38" s="109">
        <f>J38-O38</f>
        <v>3629.9670079999996</v>
      </c>
      <c r="Q38" s="109"/>
      <c r="R38" s="109">
        <f>P38-Q38</f>
        <v>3629.9670079999996</v>
      </c>
      <c r="S38" s="111"/>
    </row>
    <row r="39" spans="2:19" ht="63.75" customHeight="1" x14ac:dyDescent="0.3">
      <c r="B39" s="125"/>
      <c r="C39" s="97"/>
      <c r="D39" s="95"/>
      <c r="E39" s="96"/>
      <c r="F39" s="112">
        <f>SUM(F38)</f>
        <v>3936.8999999999996</v>
      </c>
      <c r="G39" s="112">
        <f t="shared" ref="G39:R39" si="13">SUM(G38)</f>
        <v>0</v>
      </c>
      <c r="H39" s="112">
        <f t="shared" si="13"/>
        <v>0</v>
      </c>
      <c r="I39" s="112">
        <f t="shared" si="13"/>
        <v>0</v>
      </c>
      <c r="J39" s="112">
        <f t="shared" si="13"/>
        <v>3936.8999999999996</v>
      </c>
      <c r="K39" s="112">
        <f t="shared" si="13"/>
        <v>306.93299199999996</v>
      </c>
      <c r="L39" s="112">
        <f t="shared" si="13"/>
        <v>0</v>
      </c>
      <c r="M39" s="112">
        <f t="shared" si="13"/>
        <v>0</v>
      </c>
      <c r="N39" s="112">
        <f t="shared" si="13"/>
        <v>0</v>
      </c>
      <c r="O39" s="112">
        <f t="shared" si="13"/>
        <v>306.93299199999996</v>
      </c>
      <c r="P39" s="112">
        <f t="shared" si="13"/>
        <v>3629.9670079999996</v>
      </c>
      <c r="Q39" s="112">
        <f t="shared" si="13"/>
        <v>0</v>
      </c>
      <c r="R39" s="112">
        <f t="shared" si="13"/>
        <v>3629.9670079999996</v>
      </c>
      <c r="S39" s="107"/>
    </row>
    <row r="40" spans="2:19" ht="63.75" customHeight="1" x14ac:dyDescent="0.3">
      <c r="B40" s="125"/>
      <c r="C40" s="97"/>
      <c r="D40" s="95"/>
      <c r="E40" s="96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07"/>
    </row>
    <row r="41" spans="2:19" ht="63.75" customHeight="1" thickBot="1" x14ac:dyDescent="0.35">
      <c r="B41" s="125"/>
      <c r="C41" s="97"/>
      <c r="D41" s="95"/>
      <c r="E41" s="96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107"/>
    </row>
    <row r="42" spans="2:19" ht="63.75" customHeight="1" thickBot="1" x14ac:dyDescent="0.35">
      <c r="B42" s="119" t="s">
        <v>153</v>
      </c>
      <c r="C42" s="97"/>
      <c r="D42" s="95"/>
      <c r="E42" s="96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107"/>
    </row>
    <row r="43" spans="2:19" ht="63.75" customHeight="1" x14ac:dyDescent="0.3">
      <c r="B43" s="120" t="s">
        <v>209</v>
      </c>
      <c r="C43" s="41" t="s">
        <v>602</v>
      </c>
      <c r="D43" s="109">
        <v>358.8</v>
      </c>
      <c r="E43" s="110">
        <v>15</v>
      </c>
      <c r="F43" s="109">
        <f t="shared" si="4"/>
        <v>5382</v>
      </c>
      <c r="G43" s="109"/>
      <c r="H43" s="109"/>
      <c r="I43" s="109"/>
      <c r="J43" s="109">
        <f t="shared" si="5"/>
        <v>5382</v>
      </c>
      <c r="K43" s="109">
        <v>530.04324799999995</v>
      </c>
      <c r="L43" s="109"/>
      <c r="M43" s="109"/>
      <c r="N43" s="109"/>
      <c r="O43" s="109">
        <f>SUM(K43:N43)</f>
        <v>530.04324799999995</v>
      </c>
      <c r="P43" s="109">
        <f>J43-O43</f>
        <v>4851.9567520000001</v>
      </c>
      <c r="Q43" s="109">
        <f>J43*3%</f>
        <v>161.46</v>
      </c>
      <c r="R43" s="109">
        <f>P43-Q43</f>
        <v>4690.496752</v>
      </c>
      <c r="S43" s="111"/>
    </row>
    <row r="44" spans="2:19" ht="63.75" customHeight="1" x14ac:dyDescent="0.3">
      <c r="B44" s="122" t="s">
        <v>32</v>
      </c>
      <c r="C44" s="41" t="s">
        <v>414</v>
      </c>
      <c r="D44" s="109">
        <v>258.20999999999998</v>
      </c>
      <c r="E44" s="110">
        <v>15</v>
      </c>
      <c r="F44" s="109">
        <f t="shared" si="4"/>
        <v>3873.1499999999996</v>
      </c>
      <c r="G44" s="109"/>
      <c r="H44" s="109"/>
      <c r="I44" s="109"/>
      <c r="J44" s="109">
        <f t="shared" si="5"/>
        <v>3873.1499999999996</v>
      </c>
      <c r="K44" s="109">
        <v>300</v>
      </c>
      <c r="L44" s="109">
        <f>F44*1.1875%</f>
        <v>45.993656249999994</v>
      </c>
      <c r="M44" s="109"/>
      <c r="N44" s="109">
        <f>F44*1%</f>
        <v>38.731499999999997</v>
      </c>
      <c r="O44" s="109">
        <f>SUM(K44:N44)</f>
        <v>384.72515625</v>
      </c>
      <c r="P44" s="109">
        <f>J44-O44</f>
        <v>3488.4248437499996</v>
      </c>
      <c r="Q44" s="109"/>
      <c r="R44" s="109">
        <f>P44-Q44</f>
        <v>3488.4248437499996</v>
      </c>
      <c r="S44" s="111"/>
    </row>
    <row r="45" spans="2:19" ht="63.75" customHeight="1" x14ac:dyDescent="0.3">
      <c r="B45" s="125"/>
      <c r="C45" s="97"/>
      <c r="D45" s="95"/>
      <c r="E45" s="96"/>
      <c r="F45" s="112">
        <f>SUM(F43:F44)</f>
        <v>9255.15</v>
      </c>
      <c r="G45" s="112">
        <f t="shared" ref="G45:R45" si="14">SUM(G43:G44)</f>
        <v>0</v>
      </c>
      <c r="H45" s="112">
        <f t="shared" si="14"/>
        <v>0</v>
      </c>
      <c r="I45" s="112">
        <f t="shared" si="14"/>
        <v>0</v>
      </c>
      <c r="J45" s="112">
        <f t="shared" si="14"/>
        <v>9255.15</v>
      </c>
      <c r="K45" s="112">
        <f t="shared" si="14"/>
        <v>830.04324799999995</v>
      </c>
      <c r="L45" s="112">
        <f t="shared" si="14"/>
        <v>45.993656249999994</v>
      </c>
      <c r="M45" s="112">
        <f t="shared" si="14"/>
        <v>0</v>
      </c>
      <c r="N45" s="112">
        <f t="shared" si="14"/>
        <v>38.731499999999997</v>
      </c>
      <c r="O45" s="112">
        <f t="shared" si="14"/>
        <v>914.76840425</v>
      </c>
      <c r="P45" s="112">
        <f t="shared" si="14"/>
        <v>8340.3815957499992</v>
      </c>
      <c r="Q45" s="112">
        <f t="shared" si="14"/>
        <v>161.46</v>
      </c>
      <c r="R45" s="112">
        <f t="shared" si="14"/>
        <v>8178.9215957500001</v>
      </c>
      <c r="S45" s="107"/>
    </row>
    <row r="46" spans="2:19" ht="63.75" customHeight="1" thickBot="1" x14ac:dyDescent="0.35">
      <c r="B46" s="125"/>
      <c r="C46" s="97"/>
      <c r="D46" s="95"/>
      <c r="E46" s="96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107"/>
    </row>
    <row r="47" spans="2:19" ht="63.75" customHeight="1" thickBot="1" x14ac:dyDescent="0.35">
      <c r="B47" s="119" t="s">
        <v>33</v>
      </c>
      <c r="C47" s="97"/>
      <c r="D47" s="95"/>
      <c r="E47" s="96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107"/>
    </row>
    <row r="48" spans="2:19" ht="63.75" customHeight="1" x14ac:dyDescent="0.3">
      <c r="B48" s="120" t="s">
        <v>154</v>
      </c>
      <c r="C48" s="41" t="s">
        <v>413</v>
      </c>
      <c r="D48" s="109">
        <v>258.20999999999998</v>
      </c>
      <c r="E48" s="110">
        <v>15</v>
      </c>
      <c r="F48" s="109">
        <f>D48*E48</f>
        <v>3873.1499999999996</v>
      </c>
      <c r="G48" s="109"/>
      <c r="H48" s="109"/>
      <c r="I48" s="109"/>
      <c r="J48" s="109">
        <f t="shared" si="5"/>
        <v>3873.1499999999996</v>
      </c>
      <c r="K48" s="109">
        <v>299.99699199999998</v>
      </c>
      <c r="L48" s="109">
        <f>F48*1.1875%</f>
        <v>45.993656249999994</v>
      </c>
      <c r="M48" s="109"/>
      <c r="N48" s="109">
        <f>F48*1%</f>
        <v>38.731499999999997</v>
      </c>
      <c r="O48" s="109">
        <f>SUM(K48:N48)</f>
        <v>384.72214824999998</v>
      </c>
      <c r="P48" s="109">
        <f>J48-O48</f>
        <v>3488.4278517499997</v>
      </c>
      <c r="Q48" s="109"/>
      <c r="R48" s="109">
        <f>P48-Q48</f>
        <v>3488.4278517499997</v>
      </c>
      <c r="S48" s="111"/>
    </row>
    <row r="49" spans="2:19" ht="63.75" customHeight="1" x14ac:dyDescent="0.3">
      <c r="B49" s="125"/>
      <c r="C49" s="97"/>
      <c r="D49" s="95"/>
      <c r="E49" s="96"/>
      <c r="F49" s="112">
        <f>SUM(F48)</f>
        <v>3873.1499999999996</v>
      </c>
      <c r="G49" s="112">
        <f t="shared" ref="G49:R49" si="15">SUM(G48)</f>
        <v>0</v>
      </c>
      <c r="H49" s="112">
        <f t="shared" si="15"/>
        <v>0</v>
      </c>
      <c r="I49" s="112">
        <f t="shared" si="15"/>
        <v>0</v>
      </c>
      <c r="J49" s="112">
        <f t="shared" si="15"/>
        <v>3873.1499999999996</v>
      </c>
      <c r="K49" s="112">
        <f t="shared" si="15"/>
        <v>299.99699199999998</v>
      </c>
      <c r="L49" s="112">
        <f t="shared" si="15"/>
        <v>45.993656249999994</v>
      </c>
      <c r="M49" s="112">
        <f t="shared" si="15"/>
        <v>0</v>
      </c>
      <c r="N49" s="112">
        <f t="shared" si="15"/>
        <v>38.731499999999997</v>
      </c>
      <c r="O49" s="112">
        <f t="shared" si="15"/>
        <v>384.72214824999998</v>
      </c>
      <c r="P49" s="112">
        <f t="shared" si="15"/>
        <v>3488.4278517499997</v>
      </c>
      <c r="Q49" s="112">
        <f t="shared" si="15"/>
        <v>0</v>
      </c>
      <c r="R49" s="112">
        <f t="shared" si="15"/>
        <v>3488.4278517499997</v>
      </c>
      <c r="S49" s="107"/>
    </row>
    <row r="50" spans="2:19" ht="63.75" customHeight="1" thickBot="1" x14ac:dyDescent="0.35">
      <c r="B50" s="125"/>
      <c r="C50" s="97"/>
      <c r="D50" s="95"/>
      <c r="E50" s="96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107"/>
    </row>
    <row r="51" spans="2:19" ht="63.75" customHeight="1" thickBot="1" x14ac:dyDescent="0.35">
      <c r="B51" s="119" t="s">
        <v>155</v>
      </c>
      <c r="C51" s="97"/>
      <c r="D51" s="95"/>
      <c r="E51" s="96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107"/>
    </row>
    <row r="52" spans="2:19" ht="63.75" customHeight="1" thickBot="1" x14ac:dyDescent="0.35">
      <c r="B52" s="91"/>
      <c r="C52" s="97"/>
      <c r="D52" s="95"/>
      <c r="E52" s="96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107"/>
    </row>
    <row r="53" spans="2:19" ht="63.75" customHeight="1" thickBot="1" x14ac:dyDescent="0.35">
      <c r="B53" s="119" t="s">
        <v>34</v>
      </c>
      <c r="C53" s="97"/>
      <c r="D53" s="95"/>
      <c r="E53" s="96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107"/>
    </row>
    <row r="54" spans="2:19" ht="63.75" customHeight="1" x14ac:dyDescent="0.3">
      <c r="B54" s="120" t="s">
        <v>35</v>
      </c>
      <c r="C54" s="41" t="s">
        <v>399</v>
      </c>
      <c r="D54" s="109">
        <v>423</v>
      </c>
      <c r="E54" s="110">
        <v>15</v>
      </c>
      <c r="F54" s="109">
        <f t="shared" si="4"/>
        <v>6345</v>
      </c>
      <c r="G54" s="109"/>
      <c r="H54" s="109"/>
      <c r="I54" s="109"/>
      <c r="J54" s="109">
        <f t="shared" si="5"/>
        <v>6345</v>
      </c>
      <c r="K54" s="109">
        <v>717.11762400000009</v>
      </c>
      <c r="L54" s="109"/>
      <c r="M54" s="109"/>
      <c r="N54" s="109"/>
      <c r="O54" s="109">
        <f>SUM(K54:N54)</f>
        <v>717.11762400000009</v>
      </c>
      <c r="P54" s="109">
        <f>J54-O54</f>
        <v>5627.8823759999996</v>
      </c>
      <c r="Q54" s="109">
        <f>F54*3%</f>
        <v>190.35</v>
      </c>
      <c r="R54" s="109">
        <f>P54-Q54</f>
        <v>5437.5323759999992</v>
      </c>
      <c r="S54" s="111"/>
    </row>
    <row r="55" spans="2:19" ht="63.75" customHeight="1" x14ac:dyDescent="0.3">
      <c r="B55" s="122" t="s">
        <v>37</v>
      </c>
      <c r="C55" s="41" t="s">
        <v>400</v>
      </c>
      <c r="D55" s="109">
        <v>238.67</v>
      </c>
      <c r="E55" s="110">
        <v>15</v>
      </c>
      <c r="F55" s="109">
        <f t="shared" si="4"/>
        <v>3580.0499999999997</v>
      </c>
      <c r="G55" s="109"/>
      <c r="H55" s="109"/>
      <c r="I55" s="109"/>
      <c r="J55" s="109">
        <f t="shared" si="5"/>
        <v>3580.0499999999997</v>
      </c>
      <c r="K55" s="109">
        <v>160.70771199999999</v>
      </c>
      <c r="L55" s="109"/>
      <c r="M55" s="109"/>
      <c r="N55" s="109"/>
      <c r="O55" s="109">
        <f>SUM(K55:N55)</f>
        <v>160.70771199999999</v>
      </c>
      <c r="P55" s="109">
        <f>J55-O55</f>
        <v>3419.3422879999998</v>
      </c>
      <c r="Q55" s="109"/>
      <c r="R55" s="109">
        <f>P55-Q55</f>
        <v>3419.3422879999998</v>
      </c>
      <c r="S55" s="111"/>
    </row>
    <row r="56" spans="2:19" ht="63.75" customHeight="1" x14ac:dyDescent="0.3">
      <c r="B56" s="122" t="s">
        <v>36</v>
      </c>
      <c r="C56" s="41"/>
      <c r="D56" s="109"/>
      <c r="E56" s="110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>
        <f>P56-Q56</f>
        <v>0</v>
      </c>
      <c r="S56" s="111"/>
    </row>
    <row r="57" spans="2:19" ht="63.75" customHeight="1" x14ac:dyDescent="0.3">
      <c r="B57" s="126" t="s">
        <v>263</v>
      </c>
      <c r="C57" s="41" t="s">
        <v>553</v>
      </c>
      <c r="D57" s="109">
        <v>238.67</v>
      </c>
      <c r="E57" s="110">
        <v>15</v>
      </c>
      <c r="F57" s="109">
        <f t="shared" si="4"/>
        <v>3580.0499999999997</v>
      </c>
      <c r="G57" s="109"/>
      <c r="H57" s="109"/>
      <c r="I57" s="109"/>
      <c r="J57" s="109">
        <f t="shared" si="5"/>
        <v>3580.0499999999997</v>
      </c>
      <c r="K57" s="109">
        <v>160.70771199999999</v>
      </c>
      <c r="L57" s="109"/>
      <c r="M57" s="109"/>
      <c r="N57" s="109"/>
      <c r="O57" s="109">
        <f>SUM(K57:N57)</f>
        <v>160.70771199999999</v>
      </c>
      <c r="P57" s="109">
        <f>J57-O57</f>
        <v>3419.3422879999998</v>
      </c>
      <c r="Q57" s="109"/>
      <c r="R57" s="109">
        <f>P57-Q57</f>
        <v>3419.3422879999998</v>
      </c>
      <c r="S57" s="111"/>
    </row>
    <row r="58" spans="2:19" ht="63.75" customHeight="1" x14ac:dyDescent="0.3">
      <c r="B58" s="91"/>
      <c r="C58" s="97"/>
      <c r="D58" s="95"/>
      <c r="E58" s="96"/>
      <c r="F58" s="112">
        <f>SUM(F54:F57)</f>
        <v>13505.099999999999</v>
      </c>
      <c r="G58" s="112">
        <f t="shared" ref="G58:R58" si="16">SUM(G54:G57)</f>
        <v>0</v>
      </c>
      <c r="H58" s="112">
        <f t="shared" si="16"/>
        <v>0</v>
      </c>
      <c r="I58" s="112">
        <f t="shared" si="16"/>
        <v>0</v>
      </c>
      <c r="J58" s="112">
        <f t="shared" si="16"/>
        <v>13505.099999999999</v>
      </c>
      <c r="K58" s="112">
        <f t="shared" si="16"/>
        <v>1038.533048</v>
      </c>
      <c r="L58" s="112">
        <f t="shared" si="16"/>
        <v>0</v>
      </c>
      <c r="M58" s="112">
        <f t="shared" si="16"/>
        <v>0</v>
      </c>
      <c r="N58" s="112">
        <f t="shared" si="16"/>
        <v>0</v>
      </c>
      <c r="O58" s="112">
        <f t="shared" si="16"/>
        <v>1038.533048</v>
      </c>
      <c r="P58" s="112">
        <f t="shared" si="16"/>
        <v>12466.566951999999</v>
      </c>
      <c r="Q58" s="112">
        <f t="shared" si="16"/>
        <v>190.35</v>
      </c>
      <c r="R58" s="112">
        <f t="shared" si="16"/>
        <v>12276.216951999999</v>
      </c>
      <c r="S58" s="107"/>
    </row>
    <row r="59" spans="2:19" ht="63.75" customHeight="1" x14ac:dyDescent="0.3">
      <c r="B59" s="91"/>
      <c r="C59" s="97"/>
      <c r="D59" s="95"/>
      <c r="E59" s="96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07"/>
    </row>
    <row r="60" spans="2:19" ht="63.75" customHeight="1" x14ac:dyDescent="0.3">
      <c r="B60" s="91"/>
      <c r="C60" s="97"/>
      <c r="D60" s="95"/>
      <c r="E60" s="96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07"/>
    </row>
    <row r="61" spans="2:19" ht="63.75" customHeight="1" thickBot="1" x14ac:dyDescent="0.35">
      <c r="B61" s="91"/>
      <c r="C61" s="97"/>
      <c r="D61" s="95"/>
      <c r="E61" s="96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107"/>
    </row>
    <row r="62" spans="2:19" ht="63.75" customHeight="1" thickBot="1" x14ac:dyDescent="0.35">
      <c r="B62" s="119" t="s">
        <v>38</v>
      </c>
      <c r="C62" s="97"/>
      <c r="D62" s="95"/>
      <c r="E62" s="96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107"/>
    </row>
    <row r="63" spans="2:19" ht="63.75" customHeight="1" x14ac:dyDescent="0.3">
      <c r="B63" s="120" t="s">
        <v>156</v>
      </c>
      <c r="C63" s="41" t="s">
        <v>264</v>
      </c>
      <c r="D63" s="109">
        <v>423.02</v>
      </c>
      <c r="E63" s="110">
        <v>15</v>
      </c>
      <c r="F63" s="109">
        <f t="shared" si="4"/>
        <v>6345.2999999999993</v>
      </c>
      <c r="G63" s="109"/>
      <c r="H63" s="109"/>
      <c r="I63" s="109"/>
      <c r="J63" s="109">
        <f t="shared" si="5"/>
        <v>6345.2999999999993</v>
      </c>
      <c r="K63" s="109">
        <v>717.18170399999985</v>
      </c>
      <c r="L63" s="109"/>
      <c r="M63" s="109"/>
      <c r="N63" s="109"/>
      <c r="O63" s="109">
        <f>SUM(K63:N63)</f>
        <v>717.18170399999985</v>
      </c>
      <c r="P63" s="109">
        <f>J63-O63</f>
        <v>5628.1182959999996</v>
      </c>
      <c r="Q63" s="109">
        <f>F63*3%</f>
        <v>190.35899999999998</v>
      </c>
      <c r="R63" s="109">
        <f>P63-Q63</f>
        <v>5437.7592959999993</v>
      </c>
      <c r="S63" s="111"/>
    </row>
    <row r="64" spans="2:19" ht="63.75" customHeight="1" x14ac:dyDescent="0.3">
      <c r="B64" s="122" t="s">
        <v>39</v>
      </c>
      <c r="C64" s="41" t="s">
        <v>266</v>
      </c>
      <c r="D64" s="109">
        <v>225.21</v>
      </c>
      <c r="E64" s="110">
        <v>15</v>
      </c>
      <c r="F64" s="109">
        <f t="shared" si="4"/>
        <v>3378.15</v>
      </c>
      <c r="G64" s="109"/>
      <c r="H64" s="109"/>
      <c r="I64" s="109"/>
      <c r="J64" s="109">
        <f t="shared" si="5"/>
        <v>3378.15</v>
      </c>
      <c r="K64" s="109">
        <v>121.04099199999999</v>
      </c>
      <c r="L64" s="109">
        <f>F64*1.1875%</f>
        <v>40.115531250000004</v>
      </c>
      <c r="M64" s="109"/>
      <c r="N64" s="109">
        <f>F64*1%</f>
        <v>33.781500000000001</v>
      </c>
      <c r="O64" s="109">
        <f>SUM(K64:N64)</f>
        <v>194.93802324999999</v>
      </c>
      <c r="P64" s="109">
        <f>J64-O64</f>
        <v>3183.2119767500003</v>
      </c>
      <c r="Q64" s="109"/>
      <c r="R64" s="109">
        <f>P64-Q64</f>
        <v>3183.2119767500003</v>
      </c>
      <c r="S64" s="111"/>
    </row>
    <row r="65" spans="2:19" ht="63.75" customHeight="1" x14ac:dyDescent="0.3">
      <c r="B65" s="122" t="s">
        <v>30</v>
      </c>
      <c r="C65" s="41" t="s">
        <v>265</v>
      </c>
      <c r="D65" s="109">
        <v>207.79</v>
      </c>
      <c r="E65" s="110">
        <v>15</v>
      </c>
      <c r="F65" s="109">
        <f t="shared" si="4"/>
        <v>3116.85</v>
      </c>
      <c r="G65" s="109"/>
      <c r="H65" s="109"/>
      <c r="I65" s="109"/>
      <c r="J65" s="109">
        <f t="shared" si="5"/>
        <v>3116.85</v>
      </c>
      <c r="K65" s="109">
        <v>92.611551999999989</v>
      </c>
      <c r="L65" s="109">
        <f>F65*1.1875%</f>
        <v>37.012593750000001</v>
      </c>
      <c r="M65" s="109"/>
      <c r="N65" s="109">
        <f>F65*1%</f>
        <v>31.168499999999998</v>
      </c>
      <c r="O65" s="109">
        <f>SUM(K65:N65)</f>
        <v>160.79264574999999</v>
      </c>
      <c r="P65" s="109">
        <f>J65-O65</f>
        <v>2956.0573542500001</v>
      </c>
      <c r="Q65" s="109"/>
      <c r="R65" s="109">
        <f>P65-Q65</f>
        <v>2956.0573542500001</v>
      </c>
      <c r="S65" s="111"/>
    </row>
    <row r="66" spans="2:19" ht="63.75" customHeight="1" x14ac:dyDescent="0.3">
      <c r="B66" s="122" t="s">
        <v>30</v>
      </c>
      <c r="C66" s="41"/>
      <c r="D66" s="109">
        <v>207.79</v>
      </c>
      <c r="E66" s="110"/>
      <c r="F66" s="109">
        <f t="shared" si="4"/>
        <v>0</v>
      </c>
      <c r="G66" s="109"/>
      <c r="H66" s="109"/>
      <c r="I66" s="109"/>
      <c r="J66" s="109">
        <f t="shared" si="5"/>
        <v>0</v>
      </c>
      <c r="K66" s="109"/>
      <c r="L66" s="109">
        <f>F66*1.1875%</f>
        <v>0</v>
      </c>
      <c r="M66" s="109"/>
      <c r="N66" s="109">
        <f>F66*1%</f>
        <v>0</v>
      </c>
      <c r="O66" s="109">
        <f>SUM(K66:N66)</f>
        <v>0</v>
      </c>
      <c r="P66" s="109">
        <f>J66-O66</f>
        <v>0</v>
      </c>
      <c r="Q66" s="109"/>
      <c r="R66" s="109">
        <f>P66-Q66</f>
        <v>0</v>
      </c>
      <c r="S66" s="111"/>
    </row>
    <row r="67" spans="2:19" ht="63.75" customHeight="1" x14ac:dyDescent="0.3">
      <c r="B67" s="125"/>
      <c r="C67" s="97"/>
      <c r="D67" s="95"/>
      <c r="E67" s="96"/>
      <c r="F67" s="112">
        <f>SUM(F63:F66)</f>
        <v>12840.3</v>
      </c>
      <c r="G67" s="112">
        <f t="shared" ref="G67:R67" si="17">SUM(G63:G66)</f>
        <v>0</v>
      </c>
      <c r="H67" s="112">
        <f t="shared" si="17"/>
        <v>0</v>
      </c>
      <c r="I67" s="112">
        <f t="shared" si="17"/>
        <v>0</v>
      </c>
      <c r="J67" s="112">
        <f t="shared" si="17"/>
        <v>12840.3</v>
      </c>
      <c r="K67" s="112">
        <f t="shared" si="17"/>
        <v>930.83424799999977</v>
      </c>
      <c r="L67" s="112">
        <f t="shared" si="17"/>
        <v>77.128125000000011</v>
      </c>
      <c r="M67" s="112">
        <f t="shared" si="17"/>
        <v>0</v>
      </c>
      <c r="N67" s="112">
        <f t="shared" si="17"/>
        <v>64.95</v>
      </c>
      <c r="O67" s="112">
        <f t="shared" si="17"/>
        <v>1072.9123729999999</v>
      </c>
      <c r="P67" s="112">
        <f t="shared" si="17"/>
        <v>11767.387627</v>
      </c>
      <c r="Q67" s="112">
        <f t="shared" si="17"/>
        <v>190.35899999999998</v>
      </c>
      <c r="R67" s="112">
        <f t="shared" si="17"/>
        <v>11577.028627</v>
      </c>
      <c r="S67" s="107"/>
    </row>
    <row r="68" spans="2:19" ht="63.75" customHeight="1" thickBot="1" x14ac:dyDescent="0.35">
      <c r="B68" s="125"/>
      <c r="C68" s="97"/>
      <c r="D68" s="95"/>
      <c r="E68" s="96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107"/>
    </row>
    <row r="69" spans="2:19" ht="63.75" customHeight="1" thickBot="1" x14ac:dyDescent="0.35">
      <c r="B69" s="119" t="s">
        <v>41</v>
      </c>
      <c r="C69" s="97"/>
      <c r="D69" s="95"/>
      <c r="E69" s="96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107"/>
    </row>
    <row r="70" spans="2:19" ht="63.75" customHeight="1" x14ac:dyDescent="0.3">
      <c r="B70" s="120" t="s">
        <v>157</v>
      </c>
      <c r="C70" s="41" t="s">
        <v>267</v>
      </c>
      <c r="D70" s="109">
        <v>400</v>
      </c>
      <c r="E70" s="110">
        <v>15</v>
      </c>
      <c r="F70" s="109">
        <f t="shared" si="4"/>
        <v>6000</v>
      </c>
      <c r="G70" s="109"/>
      <c r="H70" s="109"/>
      <c r="I70" s="109"/>
      <c r="J70" s="109">
        <f t="shared" si="5"/>
        <v>6000</v>
      </c>
      <c r="K70" s="109">
        <v>603.85572799999989</v>
      </c>
      <c r="L70" s="109"/>
      <c r="M70" s="109"/>
      <c r="N70" s="109"/>
      <c r="O70" s="109">
        <f>SUM(K70:N70)</f>
        <v>603.85572799999989</v>
      </c>
      <c r="P70" s="109">
        <f>J70-O70</f>
        <v>5396.1442720000005</v>
      </c>
      <c r="Q70" s="109">
        <f>F70*3%</f>
        <v>180</v>
      </c>
      <c r="R70" s="109">
        <f>P70-Q70</f>
        <v>5216.1442720000005</v>
      </c>
      <c r="S70" s="111"/>
    </row>
    <row r="71" spans="2:19" ht="63.75" customHeight="1" x14ac:dyDescent="0.3">
      <c r="B71" s="122" t="s">
        <v>158</v>
      </c>
      <c r="C71" s="41" t="s">
        <v>268</v>
      </c>
      <c r="D71" s="109">
        <v>145.51</v>
      </c>
      <c r="E71" s="110">
        <v>15</v>
      </c>
      <c r="F71" s="109">
        <f t="shared" si="4"/>
        <v>2182.6499999999996</v>
      </c>
      <c r="G71" s="109"/>
      <c r="H71" s="109"/>
      <c r="I71" s="90">
        <v>61.72984000000001</v>
      </c>
      <c r="J71" s="109">
        <f t="shared" si="5"/>
        <v>2244.3798399999996</v>
      </c>
      <c r="K71" s="109"/>
      <c r="L71" s="109"/>
      <c r="M71" s="109"/>
      <c r="N71" s="109"/>
      <c r="O71" s="109">
        <f t="shared" ref="O71:O76" si="18">SUM(K71:N71)</f>
        <v>0</v>
      </c>
      <c r="P71" s="109">
        <f t="shared" ref="P71:P76" si="19">J71-O71</f>
        <v>2244.3798399999996</v>
      </c>
      <c r="Q71" s="109"/>
      <c r="R71" s="109">
        <f t="shared" ref="R71:R80" si="20">P71-Q71</f>
        <v>2244.3798399999996</v>
      </c>
      <c r="S71" s="111"/>
    </row>
    <row r="72" spans="2:19" ht="63.75" customHeight="1" x14ac:dyDescent="0.3">
      <c r="B72" s="122" t="s">
        <v>158</v>
      </c>
      <c r="C72" s="41" t="s">
        <v>481</v>
      </c>
      <c r="D72" s="109">
        <v>207.79</v>
      </c>
      <c r="E72" s="110">
        <v>15</v>
      </c>
      <c r="F72" s="109">
        <f t="shared" si="4"/>
        <v>3116.85</v>
      </c>
      <c r="G72" s="109"/>
      <c r="H72" s="109"/>
      <c r="I72" s="109"/>
      <c r="J72" s="109">
        <f t="shared" si="5"/>
        <v>3116.85</v>
      </c>
      <c r="K72" s="109">
        <v>92.611551999999989</v>
      </c>
      <c r="L72" s="109">
        <f>F72*1.1875%</f>
        <v>37.012593750000001</v>
      </c>
      <c r="M72" s="109"/>
      <c r="N72" s="109">
        <f>F72*1%</f>
        <v>31.168499999999998</v>
      </c>
      <c r="O72" s="109">
        <f t="shared" si="18"/>
        <v>160.79264574999999</v>
      </c>
      <c r="P72" s="109">
        <f t="shared" si="19"/>
        <v>2956.0573542500001</v>
      </c>
      <c r="Q72" s="109"/>
      <c r="R72" s="109">
        <f t="shared" si="20"/>
        <v>2956.0573542500001</v>
      </c>
      <c r="S72" s="111"/>
    </row>
    <row r="73" spans="2:19" ht="63.75" customHeight="1" x14ac:dyDescent="0.3">
      <c r="B73" s="122" t="s">
        <v>42</v>
      </c>
      <c r="C73" s="41" t="s">
        <v>269</v>
      </c>
      <c r="D73" s="109">
        <v>207.79</v>
      </c>
      <c r="E73" s="110">
        <v>15</v>
      </c>
      <c r="F73" s="109">
        <f t="shared" si="4"/>
        <v>3116.85</v>
      </c>
      <c r="G73" s="109"/>
      <c r="H73" s="109"/>
      <c r="I73" s="109"/>
      <c r="J73" s="109">
        <f t="shared" si="5"/>
        <v>3116.85</v>
      </c>
      <c r="K73" s="109">
        <v>92.611551999999989</v>
      </c>
      <c r="L73" s="109"/>
      <c r="M73" s="109"/>
      <c r="N73" s="109" t="s">
        <v>401</v>
      </c>
      <c r="O73" s="109">
        <f t="shared" si="18"/>
        <v>92.611551999999989</v>
      </c>
      <c r="P73" s="109">
        <f t="shared" si="19"/>
        <v>3024.2384480000001</v>
      </c>
      <c r="Q73" s="109"/>
      <c r="R73" s="109">
        <f t="shared" si="20"/>
        <v>3024.2384480000001</v>
      </c>
      <c r="S73" s="111"/>
    </row>
    <row r="74" spans="2:19" ht="63.75" customHeight="1" x14ac:dyDescent="0.3">
      <c r="B74" s="122" t="s">
        <v>43</v>
      </c>
      <c r="C74" s="41" t="s">
        <v>270</v>
      </c>
      <c r="D74" s="109">
        <v>225.48</v>
      </c>
      <c r="E74" s="110">
        <v>15</v>
      </c>
      <c r="F74" s="109">
        <f t="shared" si="4"/>
        <v>3382.2</v>
      </c>
      <c r="G74" s="109"/>
      <c r="H74" s="109"/>
      <c r="I74" s="109"/>
      <c r="J74" s="109">
        <f t="shared" si="5"/>
        <v>3382.2</v>
      </c>
      <c r="K74" s="109">
        <v>121.48</v>
      </c>
      <c r="L74" s="109">
        <f>F74*1.1875%</f>
        <v>40.163624999999996</v>
      </c>
      <c r="M74" s="109"/>
      <c r="N74" s="109">
        <f>F74*1%</f>
        <v>33.821999999999996</v>
      </c>
      <c r="O74" s="109">
        <f t="shared" si="18"/>
        <v>195.46562499999999</v>
      </c>
      <c r="P74" s="109">
        <f t="shared" si="19"/>
        <v>3186.734375</v>
      </c>
      <c r="Q74" s="109"/>
      <c r="R74" s="113">
        <f t="shared" si="20"/>
        <v>3186.734375</v>
      </c>
      <c r="S74" s="111"/>
    </row>
    <row r="75" spans="2:19" ht="63.75" customHeight="1" x14ac:dyDescent="0.3">
      <c r="B75" s="122" t="s">
        <v>43</v>
      </c>
      <c r="C75" s="41" t="s">
        <v>271</v>
      </c>
      <c r="D75" s="109">
        <v>284.97000000000003</v>
      </c>
      <c r="E75" s="110">
        <v>15</v>
      </c>
      <c r="F75" s="109">
        <f t="shared" si="4"/>
        <v>4274.55</v>
      </c>
      <c r="G75" s="109"/>
      <c r="H75" s="109"/>
      <c r="I75" s="109"/>
      <c r="J75" s="109">
        <f t="shared" si="5"/>
        <v>4274.55</v>
      </c>
      <c r="K75" s="109">
        <v>344.51240000000007</v>
      </c>
      <c r="L75" s="109">
        <f>F75*1.1875%</f>
        <v>50.760281250000006</v>
      </c>
      <c r="M75" s="109"/>
      <c r="N75" s="109">
        <f>F75*1%</f>
        <v>42.7455</v>
      </c>
      <c r="O75" s="109">
        <f t="shared" si="18"/>
        <v>438.01818125000005</v>
      </c>
      <c r="P75" s="109">
        <f t="shared" si="19"/>
        <v>3836.5318187500002</v>
      </c>
      <c r="Q75" s="109"/>
      <c r="R75" s="113">
        <f t="shared" si="20"/>
        <v>3836.5318187500002</v>
      </c>
      <c r="S75" s="111"/>
    </row>
    <row r="76" spans="2:19" ht="63.75" customHeight="1" x14ac:dyDescent="0.3">
      <c r="B76" s="122" t="s">
        <v>43</v>
      </c>
      <c r="C76" s="41" t="s">
        <v>272</v>
      </c>
      <c r="D76" s="109">
        <v>284.97000000000003</v>
      </c>
      <c r="E76" s="110">
        <v>15</v>
      </c>
      <c r="F76" s="109">
        <f t="shared" si="4"/>
        <v>4274.55</v>
      </c>
      <c r="G76" s="109"/>
      <c r="H76" s="109"/>
      <c r="I76" s="109"/>
      <c r="J76" s="109">
        <f t="shared" si="5"/>
        <v>4274.55</v>
      </c>
      <c r="K76" s="109">
        <v>344.51240000000007</v>
      </c>
      <c r="L76" s="109"/>
      <c r="M76" s="109"/>
      <c r="N76" s="109">
        <f>F76*1%</f>
        <v>42.7455</v>
      </c>
      <c r="O76" s="109">
        <f t="shared" si="18"/>
        <v>387.25790000000006</v>
      </c>
      <c r="P76" s="109">
        <f t="shared" si="19"/>
        <v>3887.2921000000001</v>
      </c>
      <c r="Q76" s="109"/>
      <c r="R76" s="109">
        <f t="shared" si="20"/>
        <v>3887.2921000000001</v>
      </c>
      <c r="S76" s="111"/>
    </row>
    <row r="77" spans="2:19" ht="63.75" customHeight="1" x14ac:dyDescent="0.3">
      <c r="B77" s="122" t="s">
        <v>44</v>
      </c>
      <c r="C77" s="41" t="s">
        <v>356</v>
      </c>
      <c r="D77" s="109">
        <v>546.12</v>
      </c>
      <c r="E77" s="110">
        <v>15</v>
      </c>
      <c r="F77" s="109">
        <f t="shared" si="4"/>
        <v>8191.8</v>
      </c>
      <c r="G77" s="109"/>
      <c r="H77" s="109"/>
      <c r="I77" s="109"/>
      <c r="J77" s="109">
        <f t="shared" si="5"/>
        <v>8191.8</v>
      </c>
      <c r="K77" s="109">
        <v>1111.5941040000002</v>
      </c>
      <c r="L77" s="109"/>
      <c r="M77" s="109"/>
      <c r="N77" s="109">
        <f>F77*1%</f>
        <v>81.918000000000006</v>
      </c>
      <c r="O77" s="109">
        <f>SUM(K77:N77)</f>
        <v>1193.5121040000004</v>
      </c>
      <c r="P77" s="109">
        <f>J77-O77</f>
        <v>6998.2878959999998</v>
      </c>
      <c r="Q77" s="109"/>
      <c r="R77" s="109">
        <f t="shared" si="20"/>
        <v>6998.2878959999998</v>
      </c>
      <c r="S77" s="111"/>
    </row>
    <row r="78" spans="2:19" ht="63.75" customHeight="1" x14ac:dyDescent="0.3">
      <c r="B78" s="122" t="s">
        <v>493</v>
      </c>
      <c r="C78" s="41" t="s">
        <v>371</v>
      </c>
      <c r="D78" s="109">
        <v>225.89</v>
      </c>
      <c r="E78" s="110">
        <v>15</v>
      </c>
      <c r="F78" s="109">
        <f t="shared" si="4"/>
        <v>3388.35</v>
      </c>
      <c r="G78" s="109"/>
      <c r="H78" s="109"/>
      <c r="I78" s="109"/>
      <c r="J78" s="109">
        <f t="shared" si="5"/>
        <v>3388.35</v>
      </c>
      <c r="K78" s="109">
        <v>122.15075199999998</v>
      </c>
      <c r="L78" s="109"/>
      <c r="M78" s="109"/>
      <c r="N78" s="109"/>
      <c r="O78" s="109">
        <f>SUM(K78:N78)</f>
        <v>122.15075199999998</v>
      </c>
      <c r="P78" s="109">
        <f>J78-O78</f>
        <v>3266.1992479999999</v>
      </c>
      <c r="Q78" s="109"/>
      <c r="R78" s="109">
        <f t="shared" si="20"/>
        <v>3266.1992479999999</v>
      </c>
      <c r="S78" s="111"/>
    </row>
    <row r="79" spans="2:19" ht="63.75" customHeight="1" x14ac:dyDescent="0.3">
      <c r="B79" s="122" t="s">
        <v>159</v>
      </c>
      <c r="C79" s="41" t="s">
        <v>372</v>
      </c>
      <c r="D79" s="109">
        <v>112.49</v>
      </c>
      <c r="E79" s="110">
        <v>15</v>
      </c>
      <c r="F79" s="109">
        <f t="shared" si="4"/>
        <v>1687.35</v>
      </c>
      <c r="G79" s="109"/>
      <c r="H79" s="109"/>
      <c r="I79" s="109">
        <v>105.42904</v>
      </c>
      <c r="J79" s="109">
        <f t="shared" si="5"/>
        <v>1792.7790399999999</v>
      </c>
      <c r="K79" s="109"/>
      <c r="L79" s="109">
        <f>F79*1.1875%</f>
        <v>20.037281249999999</v>
      </c>
      <c r="M79" s="109"/>
      <c r="N79" s="109" t="s">
        <v>401</v>
      </c>
      <c r="O79" s="109">
        <f>SUM(K79:N79)</f>
        <v>20.037281249999999</v>
      </c>
      <c r="P79" s="109">
        <f>J79-O79</f>
        <v>1772.7417587499999</v>
      </c>
      <c r="Q79" s="109"/>
      <c r="R79" s="109">
        <f t="shared" si="20"/>
        <v>1772.7417587499999</v>
      </c>
      <c r="S79" s="111"/>
    </row>
    <row r="80" spans="2:19" ht="63.75" customHeight="1" x14ac:dyDescent="0.3">
      <c r="B80" s="122" t="s">
        <v>160</v>
      </c>
      <c r="C80" s="41" t="s">
        <v>373</v>
      </c>
      <c r="D80" s="109">
        <v>253.09</v>
      </c>
      <c r="E80" s="110">
        <v>15</v>
      </c>
      <c r="F80" s="109">
        <f t="shared" si="4"/>
        <v>3796.35</v>
      </c>
      <c r="G80" s="109"/>
      <c r="H80" s="109"/>
      <c r="I80" s="109"/>
      <c r="J80" s="109">
        <f t="shared" si="5"/>
        <v>3796.35</v>
      </c>
      <c r="K80" s="109">
        <v>291.64115199999998</v>
      </c>
      <c r="L80" s="109"/>
      <c r="M80" s="109"/>
      <c r="N80" s="109">
        <f>F80*1%</f>
        <v>37.963500000000003</v>
      </c>
      <c r="O80" s="109">
        <f>SUM(K80:N80)</f>
        <v>329.60465199999999</v>
      </c>
      <c r="P80" s="109">
        <f>J80-O80</f>
        <v>3466.7453479999999</v>
      </c>
      <c r="Q80" s="109"/>
      <c r="R80" s="109">
        <f t="shared" si="20"/>
        <v>3466.7453479999999</v>
      </c>
      <c r="S80" s="111"/>
    </row>
    <row r="81" spans="2:19" ht="63.75" customHeight="1" x14ac:dyDescent="0.3">
      <c r="B81" s="125"/>
      <c r="C81" s="97"/>
      <c r="D81" s="95"/>
      <c r="E81" s="96"/>
      <c r="F81" s="112">
        <f>SUM(F70:F80)</f>
        <v>43411.499999999993</v>
      </c>
      <c r="G81" s="112">
        <f t="shared" ref="G81:R81" si="21">SUM(G70:G80)</f>
        <v>0</v>
      </c>
      <c r="H81" s="112">
        <f t="shared" si="21"/>
        <v>0</v>
      </c>
      <c r="I81" s="112">
        <f t="shared" si="21"/>
        <v>167.15888000000001</v>
      </c>
      <c r="J81" s="112">
        <f t="shared" si="21"/>
        <v>43578.658879999995</v>
      </c>
      <c r="K81" s="112">
        <f t="shared" si="21"/>
        <v>3124.9696400000003</v>
      </c>
      <c r="L81" s="112">
        <f t="shared" si="21"/>
        <v>147.97378125</v>
      </c>
      <c r="M81" s="112">
        <f t="shared" si="21"/>
        <v>0</v>
      </c>
      <c r="N81" s="112">
        <f t="shared" si="21"/>
        <v>270.363</v>
      </c>
      <c r="O81" s="112">
        <f t="shared" si="21"/>
        <v>3543.3064212500003</v>
      </c>
      <c r="P81" s="112">
        <f t="shared" si="21"/>
        <v>40035.35245875</v>
      </c>
      <c r="Q81" s="112">
        <f t="shared" si="21"/>
        <v>180</v>
      </c>
      <c r="R81" s="112">
        <f t="shared" si="21"/>
        <v>39855.35245875</v>
      </c>
      <c r="S81" s="107"/>
    </row>
    <row r="82" spans="2:19" ht="63.75" customHeight="1" thickBot="1" x14ac:dyDescent="0.35">
      <c r="B82" s="125"/>
      <c r="C82" s="97"/>
      <c r="D82" s="95"/>
      <c r="E82" s="96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107"/>
    </row>
    <row r="83" spans="2:19" ht="63.75" customHeight="1" thickBot="1" x14ac:dyDescent="0.35">
      <c r="B83" s="119" t="s">
        <v>210</v>
      </c>
      <c r="C83" s="97"/>
      <c r="D83" s="95"/>
      <c r="E83" s="96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107"/>
    </row>
    <row r="84" spans="2:19" ht="63.75" customHeight="1" x14ac:dyDescent="0.3">
      <c r="B84" s="120" t="s">
        <v>45</v>
      </c>
      <c r="C84" s="41" t="s">
        <v>273</v>
      </c>
      <c r="D84" s="109">
        <v>358.8</v>
      </c>
      <c r="E84" s="110">
        <v>15</v>
      </c>
      <c r="F84" s="109">
        <f t="shared" si="4"/>
        <v>5382</v>
      </c>
      <c r="G84" s="109"/>
      <c r="H84" s="109"/>
      <c r="I84" s="109"/>
      <c r="J84" s="109">
        <f t="shared" si="5"/>
        <v>5382</v>
      </c>
      <c r="K84" s="109">
        <v>530.04324799999995</v>
      </c>
      <c r="L84" s="109"/>
      <c r="M84" s="109"/>
      <c r="N84" s="109"/>
      <c r="O84" s="109">
        <f>SUM(K84:N84)</f>
        <v>530.04324799999995</v>
      </c>
      <c r="P84" s="109">
        <f>J84-O84</f>
        <v>4851.9567520000001</v>
      </c>
      <c r="Q84" s="109">
        <f>F84*3%</f>
        <v>161.46</v>
      </c>
      <c r="R84" s="109">
        <f>P84-Q84</f>
        <v>4690.496752</v>
      </c>
      <c r="S84" s="111"/>
    </row>
    <row r="85" spans="2:19" ht="63.75" customHeight="1" x14ac:dyDescent="0.3">
      <c r="B85" s="122" t="s">
        <v>46</v>
      </c>
      <c r="C85" s="41" t="s">
        <v>274</v>
      </c>
      <c r="D85" s="109">
        <v>183.86</v>
      </c>
      <c r="E85" s="110">
        <v>15</v>
      </c>
      <c r="F85" s="109">
        <f t="shared" si="4"/>
        <v>2757.9</v>
      </c>
      <c r="G85" s="109"/>
      <c r="H85" s="109"/>
      <c r="I85" s="109"/>
      <c r="J85" s="109">
        <f t="shared" si="5"/>
        <v>2757.9</v>
      </c>
      <c r="K85" s="109">
        <v>33.31</v>
      </c>
      <c r="L85" s="109"/>
      <c r="M85" s="109"/>
      <c r="N85" s="109"/>
      <c r="O85" s="109">
        <f t="shared" ref="O85:O90" si="22">SUM(K85:N85)</f>
        <v>33.31</v>
      </c>
      <c r="P85" s="109">
        <f t="shared" ref="P85:P90" si="23">J85-O85</f>
        <v>2724.59</v>
      </c>
      <c r="Q85" s="109"/>
      <c r="R85" s="113">
        <f t="shared" ref="R85:R90" si="24">P85-Q85</f>
        <v>2724.59</v>
      </c>
      <c r="S85" s="111"/>
    </row>
    <row r="86" spans="2:19" ht="63.75" customHeight="1" x14ac:dyDescent="0.3">
      <c r="B86" s="122" t="s">
        <v>47</v>
      </c>
      <c r="C86" s="41" t="s">
        <v>488</v>
      </c>
      <c r="D86" s="109">
        <v>299.95999999999998</v>
      </c>
      <c r="E86" s="110">
        <v>15</v>
      </c>
      <c r="F86" s="109">
        <f t="shared" si="4"/>
        <v>4499.3999999999996</v>
      </c>
      <c r="G86" s="109"/>
      <c r="H86" s="109"/>
      <c r="I86" s="109"/>
      <c r="J86" s="109">
        <f t="shared" si="5"/>
        <v>4499.3999999999996</v>
      </c>
      <c r="K86" s="109">
        <v>380.48840000000001</v>
      </c>
      <c r="L86" s="109"/>
      <c r="M86" s="109"/>
      <c r="N86" s="109"/>
      <c r="O86" s="109">
        <f t="shared" si="22"/>
        <v>380.48840000000001</v>
      </c>
      <c r="P86" s="109">
        <f t="shared" si="23"/>
        <v>4118.9115999999995</v>
      </c>
      <c r="Q86" s="109">
        <f>F86*2%</f>
        <v>89.988</v>
      </c>
      <c r="R86" s="109">
        <f t="shared" si="24"/>
        <v>4028.9235999999996</v>
      </c>
      <c r="S86" s="111"/>
    </row>
    <row r="87" spans="2:19" ht="63.75" customHeight="1" x14ac:dyDescent="0.3">
      <c r="B87" s="122" t="s">
        <v>161</v>
      </c>
      <c r="C87" s="41" t="s">
        <v>275</v>
      </c>
      <c r="D87" s="109">
        <v>207.79</v>
      </c>
      <c r="E87" s="110">
        <v>15</v>
      </c>
      <c r="F87" s="109">
        <f t="shared" si="4"/>
        <v>3116.85</v>
      </c>
      <c r="G87" s="109"/>
      <c r="H87" s="109"/>
      <c r="I87" s="109"/>
      <c r="J87" s="109">
        <f t="shared" si="5"/>
        <v>3116.85</v>
      </c>
      <c r="K87" s="109">
        <v>92.61</v>
      </c>
      <c r="L87" s="109">
        <f>F87*1.1875%</f>
        <v>37.012593750000001</v>
      </c>
      <c r="M87" s="109"/>
      <c r="N87" s="109">
        <f>F87*1%</f>
        <v>31.168499999999998</v>
      </c>
      <c r="O87" s="109">
        <f t="shared" si="22"/>
        <v>160.79109374999999</v>
      </c>
      <c r="P87" s="109">
        <f t="shared" si="23"/>
        <v>2956.0589062499998</v>
      </c>
      <c r="Q87" s="109"/>
      <c r="R87" s="109">
        <f t="shared" si="24"/>
        <v>2956.0589062499998</v>
      </c>
      <c r="S87" s="111"/>
    </row>
    <row r="88" spans="2:19" ht="63.75" customHeight="1" x14ac:dyDescent="0.3">
      <c r="B88" s="122" t="s">
        <v>48</v>
      </c>
      <c r="C88" s="41" t="s">
        <v>276</v>
      </c>
      <c r="D88" s="109">
        <v>180.72</v>
      </c>
      <c r="E88" s="110">
        <v>15</v>
      </c>
      <c r="F88" s="109">
        <f t="shared" si="4"/>
        <v>2710.8</v>
      </c>
      <c r="G88" s="109"/>
      <c r="H88" s="109"/>
      <c r="I88" s="109"/>
      <c r="J88" s="109">
        <f t="shared" si="5"/>
        <v>2710.8</v>
      </c>
      <c r="K88" s="109">
        <v>28.183312000000029</v>
      </c>
      <c r="L88" s="109" t="s">
        <v>401</v>
      </c>
      <c r="M88" s="109"/>
      <c r="N88" s="109">
        <f>F88*1%</f>
        <v>27.108000000000004</v>
      </c>
      <c r="O88" s="109">
        <f t="shared" si="22"/>
        <v>55.291312000000033</v>
      </c>
      <c r="P88" s="109">
        <f t="shared" si="23"/>
        <v>2655.5086880000003</v>
      </c>
      <c r="Q88" s="109"/>
      <c r="R88" s="109">
        <f t="shared" si="24"/>
        <v>2655.5086880000003</v>
      </c>
      <c r="S88" s="111"/>
    </row>
    <row r="89" spans="2:19" ht="63.75" customHeight="1" x14ac:dyDescent="0.3">
      <c r="B89" s="122" t="s">
        <v>162</v>
      </c>
      <c r="C89" s="41" t="s">
        <v>277</v>
      </c>
      <c r="D89" s="109">
        <v>273.95</v>
      </c>
      <c r="E89" s="110">
        <v>15</v>
      </c>
      <c r="F89" s="109">
        <f t="shared" si="4"/>
        <v>4109.25</v>
      </c>
      <c r="G89" s="109"/>
      <c r="H89" s="109"/>
      <c r="I89" s="109"/>
      <c r="J89" s="109">
        <f t="shared" si="5"/>
        <v>4109.25</v>
      </c>
      <c r="K89" s="109">
        <v>325.68467199999998</v>
      </c>
      <c r="L89" s="109">
        <f>F89*1.1875%</f>
        <v>48.797343750000003</v>
      </c>
      <c r="M89" s="109"/>
      <c r="N89" s="109">
        <f>F89*1%</f>
        <v>41.092500000000001</v>
      </c>
      <c r="O89" s="109">
        <f t="shared" si="22"/>
        <v>415.57451574999993</v>
      </c>
      <c r="P89" s="109">
        <f t="shared" si="23"/>
        <v>3693.67548425</v>
      </c>
      <c r="Q89" s="109"/>
      <c r="R89" s="109">
        <f t="shared" si="24"/>
        <v>3693.67548425</v>
      </c>
      <c r="S89" s="111"/>
    </row>
    <row r="90" spans="2:19" ht="63.75" customHeight="1" x14ac:dyDescent="0.3">
      <c r="B90" s="122" t="s">
        <v>162</v>
      </c>
      <c r="C90" s="41" t="s">
        <v>484</v>
      </c>
      <c r="D90" s="109">
        <v>175.86</v>
      </c>
      <c r="E90" s="110">
        <v>15</v>
      </c>
      <c r="F90" s="109">
        <f t="shared" si="4"/>
        <v>2637.9</v>
      </c>
      <c r="G90" s="109"/>
      <c r="H90" s="109"/>
      <c r="I90" s="109"/>
      <c r="J90" s="109">
        <f t="shared" si="5"/>
        <v>2637.9</v>
      </c>
      <c r="K90" s="109">
        <v>20.251791999999995</v>
      </c>
      <c r="L90" s="109">
        <f>F90*1.1875%</f>
        <v>31.325062500000001</v>
      </c>
      <c r="M90" s="109"/>
      <c r="N90" s="109">
        <f>F90*1%</f>
        <v>26.379000000000001</v>
      </c>
      <c r="O90" s="109">
        <f t="shared" si="22"/>
        <v>77.955854500000001</v>
      </c>
      <c r="P90" s="109">
        <f t="shared" si="23"/>
        <v>2559.9441455000001</v>
      </c>
      <c r="Q90" s="109"/>
      <c r="R90" s="109">
        <f t="shared" si="24"/>
        <v>2559.9441455000001</v>
      </c>
      <c r="S90" s="111"/>
    </row>
    <row r="91" spans="2:19" ht="63.75" customHeight="1" x14ac:dyDescent="0.3">
      <c r="B91" s="125"/>
      <c r="C91" s="97"/>
      <c r="D91" s="95"/>
      <c r="E91" s="96"/>
      <c r="F91" s="112">
        <f>SUM(F84:F90)</f>
        <v>25214.100000000002</v>
      </c>
      <c r="G91" s="112">
        <f t="shared" ref="G91:R91" si="25">SUM(G84:G90)</f>
        <v>0</v>
      </c>
      <c r="H91" s="112">
        <f t="shared" si="25"/>
        <v>0</v>
      </c>
      <c r="I91" s="112">
        <f t="shared" si="25"/>
        <v>0</v>
      </c>
      <c r="J91" s="112">
        <f t="shared" si="25"/>
        <v>25214.100000000002</v>
      </c>
      <c r="K91" s="112">
        <f t="shared" si="25"/>
        <v>1410.5714239999998</v>
      </c>
      <c r="L91" s="112">
        <f t="shared" si="25"/>
        <v>117.13500000000001</v>
      </c>
      <c r="M91" s="112">
        <f t="shared" si="25"/>
        <v>0</v>
      </c>
      <c r="N91" s="112">
        <f t="shared" si="25"/>
        <v>125.748</v>
      </c>
      <c r="O91" s="112">
        <f t="shared" si="25"/>
        <v>1653.454424</v>
      </c>
      <c r="P91" s="112">
        <f t="shared" si="25"/>
        <v>23560.645576000003</v>
      </c>
      <c r="Q91" s="112">
        <f t="shared" si="25"/>
        <v>251.44800000000001</v>
      </c>
      <c r="R91" s="112">
        <f t="shared" si="25"/>
        <v>23309.197576000002</v>
      </c>
      <c r="S91" s="107"/>
    </row>
    <row r="92" spans="2:19" ht="63.75" customHeight="1" thickBot="1" x14ac:dyDescent="0.35">
      <c r="B92" s="125"/>
      <c r="C92" s="97"/>
      <c r="D92" s="95"/>
      <c r="E92" s="96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107"/>
    </row>
    <row r="93" spans="2:19" ht="63.75" customHeight="1" thickBot="1" x14ac:dyDescent="0.35">
      <c r="B93" s="119" t="s">
        <v>211</v>
      </c>
      <c r="C93" s="97"/>
      <c r="D93" s="95"/>
      <c r="E93" s="96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107"/>
    </row>
    <row r="94" spans="2:19" ht="63.75" customHeight="1" x14ac:dyDescent="0.3">
      <c r="B94" s="120" t="s">
        <v>163</v>
      </c>
      <c r="C94" s="41" t="s">
        <v>367</v>
      </c>
      <c r="D94" s="109">
        <v>273.02999999999997</v>
      </c>
      <c r="E94" s="110">
        <v>15</v>
      </c>
      <c r="F94" s="109">
        <f t="shared" si="4"/>
        <v>4095.45</v>
      </c>
      <c r="G94" s="109"/>
      <c r="H94" s="109"/>
      <c r="I94" s="109"/>
      <c r="J94" s="109">
        <f t="shared" si="5"/>
        <v>4095.45</v>
      </c>
      <c r="K94" s="109">
        <v>324.18323199999998</v>
      </c>
      <c r="L94" s="109"/>
      <c r="M94" s="109"/>
      <c r="N94" s="109"/>
      <c r="O94" s="109">
        <f>SUM(K94:N94)</f>
        <v>324.18323199999998</v>
      </c>
      <c r="P94" s="109">
        <f>J94-O94</f>
        <v>3771.266768</v>
      </c>
      <c r="Q94" s="109"/>
      <c r="R94" s="109">
        <f>P94-Q94</f>
        <v>3771.266768</v>
      </c>
      <c r="S94" s="111"/>
    </row>
    <row r="95" spans="2:19" ht="63.75" customHeight="1" x14ac:dyDescent="0.3">
      <c r="B95" s="125"/>
      <c r="C95" s="97"/>
      <c r="D95" s="95"/>
      <c r="E95" s="96"/>
      <c r="F95" s="112">
        <f>SUM(F94)</f>
        <v>4095.45</v>
      </c>
      <c r="G95" s="112">
        <f t="shared" ref="G95:R95" si="26">SUM(G94)</f>
        <v>0</v>
      </c>
      <c r="H95" s="112">
        <f t="shared" si="26"/>
        <v>0</v>
      </c>
      <c r="I95" s="112">
        <f t="shared" si="26"/>
        <v>0</v>
      </c>
      <c r="J95" s="112">
        <f t="shared" si="26"/>
        <v>4095.45</v>
      </c>
      <c r="K95" s="112">
        <f t="shared" si="26"/>
        <v>324.18323199999998</v>
      </c>
      <c r="L95" s="112">
        <f t="shared" si="26"/>
        <v>0</v>
      </c>
      <c r="M95" s="112">
        <f t="shared" si="26"/>
        <v>0</v>
      </c>
      <c r="N95" s="112">
        <f t="shared" si="26"/>
        <v>0</v>
      </c>
      <c r="O95" s="112">
        <f t="shared" si="26"/>
        <v>324.18323199999998</v>
      </c>
      <c r="P95" s="112">
        <f t="shared" si="26"/>
        <v>3771.266768</v>
      </c>
      <c r="Q95" s="112">
        <f t="shared" si="26"/>
        <v>0</v>
      </c>
      <c r="R95" s="112">
        <f t="shared" si="26"/>
        <v>3771.266768</v>
      </c>
      <c r="S95" s="107"/>
    </row>
    <row r="96" spans="2:19" ht="63.75" customHeight="1" thickBot="1" x14ac:dyDescent="0.35">
      <c r="B96" s="125"/>
      <c r="C96" s="97"/>
      <c r="D96" s="95"/>
      <c r="E96" s="96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107"/>
    </row>
    <row r="97" spans="1:116" ht="63.75" customHeight="1" thickBot="1" x14ac:dyDescent="0.35">
      <c r="B97" s="119" t="s">
        <v>49</v>
      </c>
      <c r="C97" s="97"/>
      <c r="D97" s="95"/>
      <c r="E97" s="96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107"/>
    </row>
    <row r="98" spans="1:116" ht="63.75" customHeight="1" x14ac:dyDescent="0.3">
      <c r="B98" s="120" t="s">
        <v>50</v>
      </c>
      <c r="C98" s="41" t="s">
        <v>234</v>
      </c>
      <c r="D98" s="109">
        <v>400</v>
      </c>
      <c r="E98" s="110">
        <v>15</v>
      </c>
      <c r="F98" s="109">
        <f t="shared" si="4"/>
        <v>6000</v>
      </c>
      <c r="G98" s="109"/>
      <c r="H98" s="109"/>
      <c r="I98" s="109"/>
      <c r="J98" s="109">
        <f t="shared" si="5"/>
        <v>6000</v>
      </c>
      <c r="K98" s="109">
        <v>643.42562400000008</v>
      </c>
      <c r="L98" s="109"/>
      <c r="M98" s="109"/>
      <c r="N98" s="109"/>
      <c r="O98" s="109">
        <f>SUM(K98:N98)</f>
        <v>643.42562400000008</v>
      </c>
      <c r="P98" s="109">
        <f>J98-O98</f>
        <v>5356.5743759999996</v>
      </c>
      <c r="Q98" s="109">
        <f>F98*3%</f>
        <v>180</v>
      </c>
      <c r="R98" s="109">
        <f>P98-Q98</f>
        <v>5176.5743759999996</v>
      </c>
      <c r="S98" s="111"/>
    </row>
    <row r="99" spans="1:116" ht="63.75" customHeight="1" x14ac:dyDescent="0.3">
      <c r="B99" s="125"/>
      <c r="C99" s="97"/>
      <c r="D99" s="95"/>
      <c r="E99" s="96"/>
      <c r="F99" s="112">
        <f>SUM(F98)</f>
        <v>6000</v>
      </c>
      <c r="G99" s="112">
        <f t="shared" ref="G99:R99" si="27">SUM(G98)</f>
        <v>0</v>
      </c>
      <c r="H99" s="112">
        <f t="shared" si="27"/>
        <v>0</v>
      </c>
      <c r="I99" s="112">
        <f t="shared" si="27"/>
        <v>0</v>
      </c>
      <c r="J99" s="112">
        <f t="shared" si="27"/>
        <v>6000</v>
      </c>
      <c r="K99" s="112">
        <f t="shared" si="27"/>
        <v>643.42562400000008</v>
      </c>
      <c r="L99" s="112">
        <f t="shared" si="27"/>
        <v>0</v>
      </c>
      <c r="M99" s="112">
        <f t="shared" si="27"/>
        <v>0</v>
      </c>
      <c r="N99" s="112">
        <f t="shared" si="27"/>
        <v>0</v>
      </c>
      <c r="O99" s="112">
        <f t="shared" si="27"/>
        <v>643.42562400000008</v>
      </c>
      <c r="P99" s="112">
        <f t="shared" si="27"/>
        <v>5356.5743759999996</v>
      </c>
      <c r="Q99" s="112">
        <f t="shared" si="27"/>
        <v>180</v>
      </c>
      <c r="R99" s="112">
        <f t="shared" si="27"/>
        <v>5176.5743759999996</v>
      </c>
      <c r="S99" s="107"/>
    </row>
    <row r="100" spans="1:116" ht="63.75" customHeight="1" x14ac:dyDescent="0.3">
      <c r="B100" s="125"/>
      <c r="C100" s="97"/>
      <c r="D100" s="95"/>
      <c r="E100" s="96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07"/>
    </row>
    <row r="101" spans="1:116" ht="63.75" customHeight="1" thickBot="1" x14ac:dyDescent="0.35">
      <c r="B101" s="125"/>
      <c r="C101" s="97"/>
      <c r="D101" s="95"/>
      <c r="E101" s="96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107"/>
    </row>
    <row r="102" spans="1:116" ht="63.75" customHeight="1" thickBot="1" x14ac:dyDescent="0.35">
      <c r="B102" s="119" t="s">
        <v>51</v>
      </c>
      <c r="C102" s="97"/>
      <c r="D102" s="95"/>
      <c r="E102" s="96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107"/>
    </row>
    <row r="103" spans="1:116" ht="63.75" customHeight="1" x14ac:dyDescent="0.3">
      <c r="B103" s="120" t="s">
        <v>52</v>
      </c>
      <c r="C103" s="41" t="s">
        <v>278</v>
      </c>
      <c r="D103" s="109">
        <v>400</v>
      </c>
      <c r="E103" s="110">
        <v>15</v>
      </c>
      <c r="F103" s="109">
        <f>D103*E103</f>
        <v>6000</v>
      </c>
      <c r="G103" s="109"/>
      <c r="H103" s="109"/>
      <c r="I103" s="109"/>
      <c r="J103" s="109">
        <f>SUM(F103:I103)</f>
        <v>6000</v>
      </c>
      <c r="K103" s="109">
        <v>643.42562400000008</v>
      </c>
      <c r="L103" s="109"/>
      <c r="M103" s="109"/>
      <c r="N103" s="109"/>
      <c r="O103" s="109">
        <f>SUM(K103:N103)</f>
        <v>643.42562400000008</v>
      </c>
      <c r="P103" s="109">
        <f>J103-O103</f>
        <v>5356.5743759999996</v>
      </c>
      <c r="Q103" s="109">
        <f>F103*3%</f>
        <v>180</v>
      </c>
      <c r="R103" s="109">
        <f>P103-Q103</f>
        <v>5176.5743759999996</v>
      </c>
      <c r="S103" s="111"/>
    </row>
    <row r="104" spans="1:116" ht="63.75" customHeight="1" x14ac:dyDescent="0.3">
      <c r="B104" s="122" t="s">
        <v>164</v>
      </c>
      <c r="C104" s="41" t="s">
        <v>279</v>
      </c>
      <c r="D104" s="109">
        <v>320</v>
      </c>
      <c r="E104" s="110">
        <v>15</v>
      </c>
      <c r="F104" s="109">
        <f>D104*E104</f>
        <v>4800</v>
      </c>
      <c r="G104" s="109"/>
      <c r="H104" s="109"/>
      <c r="I104" s="109"/>
      <c r="J104" s="109">
        <f>SUM(F104:I104)</f>
        <v>4800</v>
      </c>
      <c r="K104" s="109">
        <v>428.58440000000007</v>
      </c>
      <c r="L104" s="109"/>
      <c r="M104" s="109"/>
      <c r="N104" s="109"/>
      <c r="O104" s="109">
        <f>SUM(K104:N104)</f>
        <v>428.58440000000007</v>
      </c>
      <c r="P104" s="109">
        <f>J104-O104</f>
        <v>4371.4156000000003</v>
      </c>
      <c r="Q104" s="109">
        <f>F104*2%</f>
        <v>96</v>
      </c>
      <c r="R104" s="109">
        <f>P104-Q104</f>
        <v>4275.4156000000003</v>
      </c>
      <c r="S104" s="111"/>
    </row>
    <row r="105" spans="1:116" ht="63.75" customHeight="1" thickBot="1" x14ac:dyDescent="0.35">
      <c r="B105" s="125"/>
      <c r="C105" s="97"/>
      <c r="D105" s="95"/>
      <c r="E105" s="96"/>
      <c r="F105" s="112">
        <f>SUM(F103:F104)</f>
        <v>10800</v>
      </c>
      <c r="G105" s="112">
        <f t="shared" ref="G105:R105" si="28">SUM(G103:G104)</f>
        <v>0</v>
      </c>
      <c r="H105" s="112">
        <f t="shared" si="28"/>
        <v>0</v>
      </c>
      <c r="I105" s="112">
        <f t="shared" si="28"/>
        <v>0</v>
      </c>
      <c r="J105" s="112">
        <f t="shared" si="28"/>
        <v>10800</v>
      </c>
      <c r="K105" s="112">
        <f t="shared" si="28"/>
        <v>1072.0100240000002</v>
      </c>
      <c r="L105" s="112">
        <f t="shared" si="28"/>
        <v>0</v>
      </c>
      <c r="M105" s="112">
        <f t="shared" si="28"/>
        <v>0</v>
      </c>
      <c r="N105" s="112">
        <f t="shared" si="28"/>
        <v>0</v>
      </c>
      <c r="O105" s="112">
        <f t="shared" si="28"/>
        <v>1072.0100240000002</v>
      </c>
      <c r="P105" s="112">
        <f t="shared" si="28"/>
        <v>9727.9899760000008</v>
      </c>
      <c r="Q105" s="112">
        <f t="shared" si="28"/>
        <v>276</v>
      </c>
      <c r="R105" s="112">
        <f t="shared" si="28"/>
        <v>9451.9899760000008</v>
      </c>
      <c r="S105" s="107"/>
    </row>
    <row r="106" spans="1:116" s="115" customFormat="1" ht="63.75" customHeight="1" thickBot="1" x14ac:dyDescent="0.35">
      <c r="A106" s="114"/>
      <c r="B106" s="119" t="s">
        <v>53</v>
      </c>
      <c r="C106" s="97"/>
      <c r="D106" s="95"/>
      <c r="E106" s="96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107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</row>
    <row r="107" spans="1:116" s="115" customFormat="1" ht="63.75" customHeight="1" thickBot="1" x14ac:dyDescent="0.35">
      <c r="A107" s="114"/>
      <c r="B107" s="91"/>
      <c r="C107" s="97"/>
      <c r="D107" s="95"/>
      <c r="E107" s="96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107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</row>
    <row r="108" spans="1:116" s="115" customFormat="1" ht="63.75" customHeight="1" thickBot="1" x14ac:dyDescent="0.35">
      <c r="A108" s="114"/>
      <c r="B108" s="119" t="s">
        <v>54</v>
      </c>
      <c r="C108" s="97"/>
      <c r="D108" s="95"/>
      <c r="E108" s="96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107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</row>
    <row r="109" spans="1:116" ht="63.75" customHeight="1" x14ac:dyDescent="0.3">
      <c r="B109" s="120" t="s">
        <v>55</v>
      </c>
      <c r="C109" s="41" t="s">
        <v>280</v>
      </c>
      <c r="D109" s="109">
        <v>164.98</v>
      </c>
      <c r="E109" s="110">
        <v>15</v>
      </c>
      <c r="F109" s="109">
        <f>D109*E109</f>
        <v>2474.6999999999998</v>
      </c>
      <c r="G109" s="109"/>
      <c r="H109" s="109"/>
      <c r="I109" s="109">
        <v>12.504368000000028</v>
      </c>
      <c r="J109" s="109">
        <f>SUM(F109:I109)</f>
        <v>2487.2043679999997</v>
      </c>
      <c r="K109" s="109"/>
      <c r="L109" s="109"/>
      <c r="M109" s="109"/>
      <c r="N109" s="109"/>
      <c r="O109" s="109">
        <f>SUM(K109:N109)</f>
        <v>0</v>
      </c>
      <c r="P109" s="109">
        <f>J109-O109</f>
        <v>2487.2043679999997</v>
      </c>
      <c r="Q109" s="109"/>
      <c r="R109" s="113">
        <f>P109-Q109</f>
        <v>2487.2043679999997</v>
      </c>
      <c r="S109" s="111"/>
    </row>
    <row r="110" spans="1:116" ht="63.75" customHeight="1" x14ac:dyDescent="0.3">
      <c r="B110" s="122" t="s">
        <v>156</v>
      </c>
      <c r="C110" s="41" t="s">
        <v>281</v>
      </c>
      <c r="D110" s="109">
        <v>108.16</v>
      </c>
      <c r="E110" s="110">
        <v>15</v>
      </c>
      <c r="F110" s="109">
        <f>D110*E110</f>
        <v>1622.3999999999999</v>
      </c>
      <c r="G110" s="109"/>
      <c r="H110" s="109"/>
      <c r="I110" s="109">
        <v>109.58584</v>
      </c>
      <c r="J110" s="109">
        <f>SUM(F110:I110)</f>
        <v>1731.9858399999998</v>
      </c>
      <c r="K110" s="109"/>
      <c r="L110" s="109"/>
      <c r="M110" s="109"/>
      <c r="N110" s="109"/>
      <c r="O110" s="109">
        <f>SUM(K110:N110)</f>
        <v>0</v>
      </c>
      <c r="P110" s="109">
        <f>J110-O110</f>
        <v>1731.9858399999998</v>
      </c>
      <c r="Q110" s="109"/>
      <c r="R110" s="113">
        <f>P110-Q110</f>
        <v>1731.9858399999998</v>
      </c>
      <c r="S110" s="111"/>
    </row>
    <row r="111" spans="1:116" ht="63.75" customHeight="1" x14ac:dyDescent="0.3">
      <c r="B111" s="122" t="s">
        <v>56</v>
      </c>
      <c r="C111" s="41" t="s">
        <v>282</v>
      </c>
      <c r="D111" s="109">
        <v>100.86</v>
      </c>
      <c r="E111" s="110">
        <v>15</v>
      </c>
      <c r="F111" s="109">
        <f>D111*E111</f>
        <v>1512.9</v>
      </c>
      <c r="G111" s="109"/>
      <c r="H111" s="109"/>
      <c r="I111" s="109">
        <v>116.59383999999999</v>
      </c>
      <c r="J111" s="109">
        <f>SUM(F111:I111)</f>
        <v>1629.4938400000001</v>
      </c>
      <c r="K111" s="109"/>
      <c r="L111" s="109"/>
      <c r="M111" s="109"/>
      <c r="N111" s="109"/>
      <c r="O111" s="109">
        <f>SUM(K111:N111)</f>
        <v>0</v>
      </c>
      <c r="P111" s="109">
        <f>J111-O111</f>
        <v>1629.4938400000001</v>
      </c>
      <c r="Q111" s="109"/>
      <c r="R111" s="113">
        <f>P111-Q111</f>
        <v>1629.4938400000001</v>
      </c>
      <c r="S111" s="111"/>
    </row>
    <row r="112" spans="1:116" ht="63.75" customHeight="1" x14ac:dyDescent="0.3">
      <c r="B112" s="122" t="s">
        <v>57</v>
      </c>
      <c r="C112" s="41" t="s">
        <v>283</v>
      </c>
      <c r="D112" s="109">
        <v>86.37</v>
      </c>
      <c r="E112" s="110">
        <v>15</v>
      </c>
      <c r="F112" s="109">
        <f>D112*E112</f>
        <v>1295.5500000000002</v>
      </c>
      <c r="G112" s="109"/>
      <c r="H112" s="109"/>
      <c r="I112" s="109">
        <v>130.50423999999998</v>
      </c>
      <c r="J112" s="109">
        <f>SUM(F112:I112)</f>
        <v>1426.0542400000002</v>
      </c>
      <c r="K112" s="109"/>
      <c r="L112" s="109"/>
      <c r="M112" s="109"/>
      <c r="N112" s="109"/>
      <c r="O112" s="109">
        <f>SUM(K112:N112)</f>
        <v>0</v>
      </c>
      <c r="P112" s="109">
        <f>J112-O112</f>
        <v>1426.0542400000002</v>
      </c>
      <c r="Q112" s="109"/>
      <c r="R112" s="109">
        <f>P112-Q112</f>
        <v>1426.0542400000002</v>
      </c>
      <c r="S112" s="111"/>
    </row>
    <row r="113" spans="2:19" ht="63.75" customHeight="1" x14ac:dyDescent="0.3">
      <c r="B113" s="125"/>
      <c r="C113" s="97"/>
      <c r="D113" s="95"/>
      <c r="E113" s="96"/>
      <c r="F113" s="112">
        <f>SUM(F109:F112)</f>
        <v>6905.55</v>
      </c>
      <c r="G113" s="112">
        <f t="shared" ref="G113:R113" si="29">SUM(G109:G112)</f>
        <v>0</v>
      </c>
      <c r="H113" s="112">
        <f t="shared" si="29"/>
        <v>0</v>
      </c>
      <c r="I113" s="112">
        <f t="shared" si="29"/>
        <v>369.188288</v>
      </c>
      <c r="J113" s="112">
        <f t="shared" si="29"/>
        <v>7274.7382880000005</v>
      </c>
      <c r="K113" s="112">
        <f t="shared" si="29"/>
        <v>0</v>
      </c>
      <c r="L113" s="112">
        <f t="shared" si="29"/>
        <v>0</v>
      </c>
      <c r="M113" s="112">
        <f t="shared" si="29"/>
        <v>0</v>
      </c>
      <c r="N113" s="112">
        <f t="shared" si="29"/>
        <v>0</v>
      </c>
      <c r="O113" s="112">
        <f t="shared" si="29"/>
        <v>0</v>
      </c>
      <c r="P113" s="112">
        <f t="shared" si="29"/>
        <v>7274.7382880000005</v>
      </c>
      <c r="Q113" s="112">
        <f t="shared" si="29"/>
        <v>0</v>
      </c>
      <c r="R113" s="112">
        <f t="shared" si="29"/>
        <v>7274.7382880000005</v>
      </c>
      <c r="S113" s="107"/>
    </row>
    <row r="114" spans="2:19" ht="63.75" customHeight="1" thickBot="1" x14ac:dyDescent="0.35">
      <c r="B114" s="125"/>
      <c r="C114" s="97"/>
      <c r="D114" s="95"/>
      <c r="E114" s="96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107"/>
    </row>
    <row r="115" spans="2:19" ht="63.75" customHeight="1" thickBot="1" x14ac:dyDescent="0.35">
      <c r="B115" s="119" t="s">
        <v>284</v>
      </c>
      <c r="C115" s="97"/>
      <c r="D115" s="95"/>
      <c r="E115" s="96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107"/>
    </row>
    <row r="116" spans="2:19" ht="63.75" customHeight="1" x14ac:dyDescent="0.3">
      <c r="B116" s="120" t="s">
        <v>477</v>
      </c>
      <c r="C116" s="41" t="s">
        <v>559</v>
      </c>
      <c r="D116" s="109">
        <v>164.98</v>
      </c>
      <c r="E116" s="110">
        <v>15</v>
      </c>
      <c r="F116" s="109">
        <f>D116*E116</f>
        <v>2474.6999999999998</v>
      </c>
      <c r="G116" s="109"/>
      <c r="H116" s="109"/>
      <c r="I116" s="109">
        <v>12.5</v>
      </c>
      <c r="J116" s="109">
        <f>SUM(F116:I116)</f>
        <v>2487.1999999999998</v>
      </c>
      <c r="K116" s="109"/>
      <c r="L116" s="109"/>
      <c r="M116" s="109"/>
      <c r="N116" s="109"/>
      <c r="O116" s="109">
        <f>SUM(K116:N116)</f>
        <v>0</v>
      </c>
      <c r="P116" s="109">
        <f>J116-O116</f>
        <v>2487.1999999999998</v>
      </c>
      <c r="Q116" s="109"/>
      <c r="R116" s="113">
        <f>P116-Q116</f>
        <v>2487.1999999999998</v>
      </c>
      <c r="S116" s="111"/>
    </row>
    <row r="117" spans="2:19" ht="63.75" customHeight="1" x14ac:dyDescent="0.3">
      <c r="B117" s="122" t="s">
        <v>58</v>
      </c>
      <c r="C117" s="41" t="s">
        <v>285</v>
      </c>
      <c r="D117" s="109">
        <v>144.52000000000001</v>
      </c>
      <c r="E117" s="110">
        <v>15</v>
      </c>
      <c r="F117" s="109">
        <f>D117*E117</f>
        <v>2167.8000000000002</v>
      </c>
      <c r="G117" s="109"/>
      <c r="H117" s="109"/>
      <c r="I117" s="109">
        <v>62.680239999999984</v>
      </c>
      <c r="J117" s="109">
        <f>SUM(F117:I117)</f>
        <v>2230.4802400000003</v>
      </c>
      <c r="K117" s="109"/>
      <c r="L117" s="109"/>
      <c r="M117" s="109"/>
      <c r="N117" s="109">
        <f>F117*1%</f>
        <v>21.678000000000001</v>
      </c>
      <c r="O117" s="109">
        <f>SUM(K117:N117)</f>
        <v>21.678000000000001</v>
      </c>
      <c r="P117" s="109">
        <f>J117-O117</f>
        <v>2208.8022400000004</v>
      </c>
      <c r="Q117" s="109"/>
      <c r="R117" s="113">
        <f>P117-Q117</f>
        <v>2208.8022400000004</v>
      </c>
      <c r="S117" s="111"/>
    </row>
    <row r="118" spans="2:19" ht="63.75" customHeight="1" x14ac:dyDescent="0.3">
      <c r="B118" s="122" t="s">
        <v>59</v>
      </c>
      <c r="C118" s="41" t="s">
        <v>501</v>
      </c>
      <c r="D118" s="109">
        <v>162.06</v>
      </c>
      <c r="E118" s="110">
        <v>15</v>
      </c>
      <c r="F118" s="109">
        <f t="shared" ref="F118:F119" si="30">D118*E118</f>
        <v>2430.9</v>
      </c>
      <c r="G118" s="109"/>
      <c r="H118" s="109"/>
      <c r="I118" s="109">
        <v>17.27</v>
      </c>
      <c r="J118" s="109">
        <f>SUM(F118:I118)</f>
        <v>2448.17</v>
      </c>
      <c r="K118" s="109"/>
      <c r="L118" s="109"/>
      <c r="M118" s="109"/>
      <c r="N118" s="109" t="s">
        <v>401</v>
      </c>
      <c r="O118" s="109">
        <f>SUM(K118:N118)</f>
        <v>0</v>
      </c>
      <c r="P118" s="109">
        <f>J118-O118</f>
        <v>2448.17</v>
      </c>
      <c r="Q118" s="109"/>
      <c r="R118" s="113">
        <f>P118-Q118</f>
        <v>2448.17</v>
      </c>
      <c r="S118" s="111"/>
    </row>
    <row r="119" spans="2:19" ht="63.75" customHeight="1" x14ac:dyDescent="0.3">
      <c r="B119" s="122" t="s">
        <v>60</v>
      </c>
      <c r="C119" s="41" t="s">
        <v>286</v>
      </c>
      <c r="D119" s="109">
        <v>198.78</v>
      </c>
      <c r="E119" s="110">
        <v>15</v>
      </c>
      <c r="F119" s="109">
        <f t="shared" si="30"/>
        <v>2981.7</v>
      </c>
      <c r="G119" s="109"/>
      <c r="H119" s="109"/>
      <c r="I119" s="109"/>
      <c r="J119" s="109">
        <f>SUM(F119:I119)</f>
        <v>2981.7</v>
      </c>
      <c r="K119" s="109">
        <v>57.657231999999993</v>
      </c>
      <c r="L119" s="109">
        <f>F119*1.1875%</f>
        <v>35.407687500000002</v>
      </c>
      <c r="M119" s="109"/>
      <c r="N119" s="109">
        <f>F119*1%</f>
        <v>29.817</v>
      </c>
      <c r="O119" s="109">
        <f>SUM(K119:N119)</f>
        <v>122.88191950000001</v>
      </c>
      <c r="P119" s="109">
        <f>J119-O119</f>
        <v>2858.8180804999997</v>
      </c>
      <c r="Q119" s="109"/>
      <c r="R119" s="109">
        <f>P119-Q119</f>
        <v>2858.8180804999997</v>
      </c>
      <c r="S119" s="111"/>
    </row>
    <row r="120" spans="2:19" ht="63.75" customHeight="1" x14ac:dyDescent="0.3">
      <c r="B120" s="125"/>
      <c r="C120" s="97"/>
      <c r="D120" s="95"/>
      <c r="E120" s="96"/>
      <c r="F120" s="112">
        <f>SUM(F116:F119)</f>
        <v>10055.099999999999</v>
      </c>
      <c r="G120" s="112">
        <f t="shared" ref="G120:R120" si="31">SUM(G116:G119)</f>
        <v>0</v>
      </c>
      <c r="H120" s="112">
        <f t="shared" si="31"/>
        <v>0</v>
      </c>
      <c r="I120" s="112">
        <f t="shared" si="31"/>
        <v>92.45023999999998</v>
      </c>
      <c r="J120" s="112">
        <f t="shared" si="31"/>
        <v>10147.55024</v>
      </c>
      <c r="K120" s="112">
        <f t="shared" si="31"/>
        <v>57.657231999999993</v>
      </c>
      <c r="L120" s="112">
        <f t="shared" si="31"/>
        <v>35.407687500000002</v>
      </c>
      <c r="M120" s="112">
        <f t="shared" si="31"/>
        <v>0</v>
      </c>
      <c r="N120" s="112">
        <f t="shared" si="31"/>
        <v>51.495000000000005</v>
      </c>
      <c r="O120" s="112">
        <f t="shared" si="31"/>
        <v>144.55991950000001</v>
      </c>
      <c r="P120" s="112">
        <f t="shared" si="31"/>
        <v>10002.990320499999</v>
      </c>
      <c r="Q120" s="112">
        <f t="shared" si="31"/>
        <v>0</v>
      </c>
      <c r="R120" s="112">
        <f t="shared" si="31"/>
        <v>10002.990320499999</v>
      </c>
      <c r="S120" s="107"/>
    </row>
    <row r="121" spans="2:19" ht="63.75" customHeight="1" thickBot="1" x14ac:dyDescent="0.35">
      <c r="B121" s="125"/>
      <c r="C121" s="97"/>
      <c r="D121" s="95"/>
      <c r="E121" s="96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107"/>
    </row>
    <row r="122" spans="2:19" ht="63.75" customHeight="1" thickBot="1" x14ac:dyDescent="0.35">
      <c r="B122" s="119" t="s">
        <v>61</v>
      </c>
      <c r="C122" s="97"/>
      <c r="D122" s="95"/>
      <c r="E122" s="96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107"/>
    </row>
    <row r="123" spans="2:19" ht="63.75" customHeight="1" x14ac:dyDescent="0.3">
      <c r="B123" s="120" t="s">
        <v>165</v>
      </c>
      <c r="C123" s="41" t="s">
        <v>578</v>
      </c>
      <c r="D123" s="109">
        <v>707.98</v>
      </c>
      <c r="E123" s="110">
        <v>15</v>
      </c>
      <c r="F123" s="109">
        <f>D123*E123</f>
        <v>10619.7</v>
      </c>
      <c r="G123" s="109"/>
      <c r="H123" s="109"/>
      <c r="I123" s="109"/>
      <c r="J123" s="109">
        <f>SUM(F123:I123)</f>
        <v>10619.7</v>
      </c>
      <c r="K123" s="109">
        <v>1630.1935440000002</v>
      </c>
      <c r="L123" s="109"/>
      <c r="M123" s="109"/>
      <c r="N123" s="109"/>
      <c r="O123" s="109">
        <f>SUM(K123:N123)</f>
        <v>1630.1935440000002</v>
      </c>
      <c r="P123" s="109">
        <f>J123-O123</f>
        <v>8989.506456000001</v>
      </c>
      <c r="Q123" s="109"/>
      <c r="R123" s="109">
        <f>P123-Q123</f>
        <v>8989.506456000001</v>
      </c>
      <c r="S123" s="111"/>
    </row>
    <row r="124" spans="2:19" ht="63.75" customHeight="1" x14ac:dyDescent="0.3">
      <c r="B124" s="122" t="s">
        <v>166</v>
      </c>
      <c r="C124" s="41" t="s">
        <v>287</v>
      </c>
      <c r="D124" s="109">
        <v>571.51</v>
      </c>
      <c r="E124" s="110">
        <v>15</v>
      </c>
      <c r="F124" s="109">
        <f>D124*E124</f>
        <v>8572.65</v>
      </c>
      <c r="G124" s="109"/>
      <c r="H124" s="109"/>
      <c r="I124" s="109"/>
      <c r="J124" s="109">
        <f>SUM(F124:I124)</f>
        <v>8572.65</v>
      </c>
      <c r="K124" s="109">
        <v>1192.9436639999999</v>
      </c>
      <c r="L124" s="109">
        <f>F124*1.1875%</f>
        <v>101.80021875</v>
      </c>
      <c r="M124" s="109"/>
      <c r="N124" s="109">
        <f>F124*1%</f>
        <v>85.726500000000001</v>
      </c>
      <c r="O124" s="109">
        <f>SUM(K124:N124)</f>
        <v>1380.47038275</v>
      </c>
      <c r="P124" s="109">
        <f>J124-O124</f>
        <v>7192.1796172499999</v>
      </c>
      <c r="Q124" s="109"/>
      <c r="R124" s="109">
        <f>P124-Q124</f>
        <v>7192.1796172499999</v>
      </c>
      <c r="S124" s="111"/>
    </row>
    <row r="125" spans="2:19" ht="63.75" customHeight="1" x14ac:dyDescent="0.3">
      <c r="B125" s="122" t="s">
        <v>62</v>
      </c>
      <c r="C125" s="41" t="s">
        <v>288</v>
      </c>
      <c r="D125" s="109">
        <v>403.87</v>
      </c>
      <c r="E125" s="110">
        <v>15</v>
      </c>
      <c r="F125" s="109">
        <f>D125*E125</f>
        <v>6058.05</v>
      </c>
      <c r="G125" s="109"/>
      <c r="H125" s="109"/>
      <c r="I125" s="109"/>
      <c r="J125" s="109">
        <f>SUM(F125:I125)</f>
        <v>6058.05</v>
      </c>
      <c r="K125" s="109">
        <v>655.82510400000001</v>
      </c>
      <c r="L125" s="109">
        <f>F125*1.1875%</f>
        <v>71.939343750000006</v>
      </c>
      <c r="M125" s="109"/>
      <c r="N125" s="109">
        <f>F125*1%</f>
        <v>60.580500000000001</v>
      </c>
      <c r="O125" s="109">
        <f>SUM(K125:N125)</f>
        <v>788.34494775000007</v>
      </c>
      <c r="P125" s="109">
        <f>J125-O125</f>
        <v>5269.7050522500003</v>
      </c>
      <c r="Q125" s="109"/>
      <c r="R125" s="109">
        <f>P125-Q125</f>
        <v>5269.7050522500003</v>
      </c>
      <c r="S125" s="111"/>
    </row>
    <row r="126" spans="2:19" ht="63.75" customHeight="1" x14ac:dyDescent="0.3">
      <c r="B126" s="125"/>
      <c r="C126" s="97"/>
      <c r="D126" s="95"/>
      <c r="E126" s="96"/>
      <c r="F126" s="112">
        <f>SUM(F123:F125)</f>
        <v>25250.399999999998</v>
      </c>
      <c r="G126" s="112">
        <f t="shared" ref="G126:R126" si="32">SUM(G123:G125)</f>
        <v>0</v>
      </c>
      <c r="H126" s="112">
        <f t="shared" si="32"/>
        <v>0</v>
      </c>
      <c r="I126" s="112">
        <f t="shared" si="32"/>
        <v>0</v>
      </c>
      <c r="J126" s="112">
        <f t="shared" si="32"/>
        <v>25250.399999999998</v>
      </c>
      <c r="K126" s="112">
        <f t="shared" si="32"/>
        <v>3478.9623120000001</v>
      </c>
      <c r="L126" s="112">
        <f t="shared" si="32"/>
        <v>173.73956250000001</v>
      </c>
      <c r="M126" s="112">
        <f t="shared" si="32"/>
        <v>0</v>
      </c>
      <c r="N126" s="112">
        <f t="shared" si="32"/>
        <v>146.30700000000002</v>
      </c>
      <c r="O126" s="112">
        <f t="shared" si="32"/>
        <v>3799.0088745000003</v>
      </c>
      <c r="P126" s="112">
        <f t="shared" si="32"/>
        <v>21451.391125500002</v>
      </c>
      <c r="Q126" s="112">
        <f t="shared" si="32"/>
        <v>0</v>
      </c>
      <c r="R126" s="112">
        <f t="shared" si="32"/>
        <v>21451.391125500002</v>
      </c>
      <c r="S126" s="107"/>
    </row>
    <row r="127" spans="2:19" ht="63.75" customHeight="1" thickBot="1" x14ac:dyDescent="0.35">
      <c r="B127" s="125"/>
      <c r="C127" s="97"/>
      <c r="D127" s="95"/>
      <c r="E127" s="96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107"/>
    </row>
    <row r="128" spans="2:19" ht="63.75" customHeight="1" thickBot="1" x14ac:dyDescent="0.35">
      <c r="B128" s="119" t="s">
        <v>63</v>
      </c>
      <c r="C128" s="97"/>
      <c r="D128" s="95"/>
      <c r="E128" s="96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107"/>
    </row>
    <row r="129" spans="2:19" ht="63.75" customHeight="1" x14ac:dyDescent="0.3">
      <c r="B129" s="120" t="s">
        <v>64</v>
      </c>
      <c r="C129" s="41" t="s">
        <v>289</v>
      </c>
      <c r="D129" s="109">
        <v>381.52</v>
      </c>
      <c r="E129" s="110">
        <v>15</v>
      </c>
      <c r="F129" s="109">
        <f>D129*E129</f>
        <v>5722.7999999999993</v>
      </c>
      <c r="G129" s="109"/>
      <c r="H129" s="109"/>
      <c r="I129" s="109"/>
      <c r="J129" s="109">
        <f>SUM(F129:I129)</f>
        <v>5722.7999999999993</v>
      </c>
      <c r="K129" s="109">
        <v>591.11460799999986</v>
      </c>
      <c r="L129" s="109">
        <f>F129*1.1875%</f>
        <v>67.958249999999992</v>
      </c>
      <c r="M129" s="109"/>
      <c r="N129" s="109">
        <f>F129*1%</f>
        <v>57.227999999999994</v>
      </c>
      <c r="O129" s="109">
        <f>SUM(K129:N129)</f>
        <v>716.30085799999983</v>
      </c>
      <c r="P129" s="109">
        <f>J129-O129</f>
        <v>5006.4991419999997</v>
      </c>
      <c r="Q129" s="109"/>
      <c r="R129" s="109">
        <f>P129-Q129</f>
        <v>5006.4991419999997</v>
      </c>
      <c r="S129" s="111"/>
    </row>
    <row r="130" spans="2:19" ht="63.75" customHeight="1" x14ac:dyDescent="0.3">
      <c r="B130" s="122" t="s">
        <v>167</v>
      </c>
      <c r="C130" s="41" t="s">
        <v>290</v>
      </c>
      <c r="D130" s="109">
        <v>238.67</v>
      </c>
      <c r="E130" s="110">
        <v>15</v>
      </c>
      <c r="F130" s="109">
        <f>D130*E130</f>
        <v>3580.0499999999997</v>
      </c>
      <c r="G130" s="109"/>
      <c r="H130" s="109"/>
      <c r="I130" s="109"/>
      <c r="J130" s="109">
        <f>SUM(F130:I130)</f>
        <v>3580.0499999999997</v>
      </c>
      <c r="K130" s="109">
        <v>160.70771199999999</v>
      </c>
      <c r="L130" s="109"/>
      <c r="M130" s="109"/>
      <c r="N130" s="109"/>
      <c r="O130" s="109">
        <f>SUM(K130:N130)</f>
        <v>160.70771199999999</v>
      </c>
      <c r="P130" s="109">
        <f>J130-O130</f>
        <v>3419.3422879999998</v>
      </c>
      <c r="Q130" s="109"/>
      <c r="R130" s="109">
        <f>P130-Q130</f>
        <v>3419.3422879999998</v>
      </c>
      <c r="S130" s="111"/>
    </row>
    <row r="131" spans="2:19" ht="63.75" customHeight="1" x14ac:dyDescent="0.3">
      <c r="B131" s="125"/>
      <c r="C131" s="97"/>
      <c r="D131" s="95"/>
      <c r="E131" s="96"/>
      <c r="F131" s="112">
        <f>SUM(F129:F130)</f>
        <v>9302.8499999999985</v>
      </c>
      <c r="G131" s="112">
        <f t="shared" ref="G131:R131" si="33">SUM(G129:G130)</f>
        <v>0</v>
      </c>
      <c r="H131" s="112">
        <f t="shared" si="33"/>
        <v>0</v>
      </c>
      <c r="I131" s="112">
        <f t="shared" si="33"/>
        <v>0</v>
      </c>
      <c r="J131" s="112">
        <f t="shared" si="33"/>
        <v>9302.8499999999985</v>
      </c>
      <c r="K131" s="112">
        <f t="shared" si="33"/>
        <v>751.82231999999988</v>
      </c>
      <c r="L131" s="112">
        <f t="shared" si="33"/>
        <v>67.958249999999992</v>
      </c>
      <c r="M131" s="112">
        <f t="shared" si="33"/>
        <v>0</v>
      </c>
      <c r="N131" s="112">
        <f t="shared" si="33"/>
        <v>57.227999999999994</v>
      </c>
      <c r="O131" s="112">
        <f t="shared" si="33"/>
        <v>877.00856999999985</v>
      </c>
      <c r="P131" s="112">
        <f t="shared" si="33"/>
        <v>8425.8414300000004</v>
      </c>
      <c r="Q131" s="112">
        <f t="shared" si="33"/>
        <v>0</v>
      </c>
      <c r="R131" s="112">
        <f t="shared" si="33"/>
        <v>8425.8414300000004</v>
      </c>
      <c r="S131" s="107"/>
    </row>
    <row r="132" spans="2:19" ht="63.75" customHeight="1" thickBot="1" x14ac:dyDescent="0.35">
      <c r="B132" s="125"/>
      <c r="C132" s="97"/>
      <c r="D132" s="95"/>
      <c r="E132" s="96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107"/>
    </row>
    <row r="133" spans="2:19" ht="63.75" customHeight="1" thickBot="1" x14ac:dyDescent="0.35">
      <c r="B133" s="119" t="s">
        <v>65</v>
      </c>
      <c r="C133" s="97"/>
      <c r="D133" s="95"/>
      <c r="E133" s="96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107"/>
    </row>
    <row r="134" spans="2:19" ht="63.75" customHeight="1" x14ac:dyDescent="0.3">
      <c r="B134" s="120" t="s">
        <v>45</v>
      </c>
      <c r="C134" s="41" t="s">
        <v>291</v>
      </c>
      <c r="D134" s="109">
        <v>358.8</v>
      </c>
      <c r="E134" s="110">
        <v>15</v>
      </c>
      <c r="F134" s="109">
        <f>D134*E134</f>
        <v>5382</v>
      </c>
      <c r="G134" s="109"/>
      <c r="H134" s="109"/>
      <c r="I134" s="109"/>
      <c r="J134" s="109">
        <f>SUM(F134:I134)</f>
        <v>5382</v>
      </c>
      <c r="K134" s="109">
        <v>530.04</v>
      </c>
      <c r="L134" s="109"/>
      <c r="M134" s="109"/>
      <c r="N134" s="109"/>
      <c r="O134" s="109">
        <f>SUM(K134:N134)</f>
        <v>530.04</v>
      </c>
      <c r="P134" s="109">
        <f>J134-O134</f>
        <v>4851.96</v>
      </c>
      <c r="Q134" s="109">
        <f>F134*3%</f>
        <v>161.46</v>
      </c>
      <c r="R134" s="109">
        <f>P134-Q134</f>
        <v>4690.5</v>
      </c>
      <c r="S134" s="111"/>
    </row>
    <row r="135" spans="2:19" ht="63.75" customHeight="1" x14ac:dyDescent="0.3">
      <c r="B135" s="122" t="s">
        <v>168</v>
      </c>
      <c r="C135" s="41" t="s">
        <v>292</v>
      </c>
      <c r="D135" s="109">
        <v>207.79</v>
      </c>
      <c r="E135" s="110">
        <v>15</v>
      </c>
      <c r="F135" s="109">
        <f>D135*E135</f>
        <v>3116.85</v>
      </c>
      <c r="G135" s="109"/>
      <c r="H135" s="109"/>
      <c r="I135" s="109"/>
      <c r="J135" s="109">
        <f>SUM(F135:I135)</f>
        <v>3116.85</v>
      </c>
      <c r="K135" s="109">
        <v>92.611551999999989</v>
      </c>
      <c r="L135" s="109">
        <f>F135*1.1875%</f>
        <v>37.012593750000001</v>
      </c>
      <c r="M135" s="109"/>
      <c r="N135" s="109">
        <f>F135*1%</f>
        <v>31.168499999999998</v>
      </c>
      <c r="O135" s="109">
        <f>SUM(K135:N135)</f>
        <v>160.79264574999999</v>
      </c>
      <c r="P135" s="109">
        <f>J135-O135</f>
        <v>2956.0573542500001</v>
      </c>
      <c r="Q135" s="109"/>
      <c r="R135" s="109">
        <f>P135-Q135</f>
        <v>2956.0573542500001</v>
      </c>
      <c r="S135" s="111"/>
    </row>
    <row r="136" spans="2:19" ht="63.75" customHeight="1" x14ac:dyDescent="0.3">
      <c r="B136" s="125"/>
      <c r="C136" s="97"/>
      <c r="D136" s="95"/>
      <c r="E136" s="96"/>
      <c r="F136" s="112">
        <f>SUM(F134:F135)</f>
        <v>8498.85</v>
      </c>
      <c r="G136" s="112">
        <f t="shared" ref="G136:R136" si="34">SUM(G134:G135)</f>
        <v>0</v>
      </c>
      <c r="H136" s="112">
        <f t="shared" si="34"/>
        <v>0</v>
      </c>
      <c r="I136" s="112">
        <f t="shared" si="34"/>
        <v>0</v>
      </c>
      <c r="J136" s="112">
        <f t="shared" si="34"/>
        <v>8498.85</v>
      </c>
      <c r="K136" s="112">
        <f t="shared" si="34"/>
        <v>622.65155199999992</v>
      </c>
      <c r="L136" s="112">
        <f t="shared" si="34"/>
        <v>37.012593750000001</v>
      </c>
      <c r="M136" s="112">
        <f t="shared" si="34"/>
        <v>0</v>
      </c>
      <c r="N136" s="112">
        <f t="shared" si="34"/>
        <v>31.168499999999998</v>
      </c>
      <c r="O136" s="112">
        <f t="shared" si="34"/>
        <v>690.83264574999998</v>
      </c>
      <c r="P136" s="112">
        <f t="shared" si="34"/>
        <v>7808.0173542499997</v>
      </c>
      <c r="Q136" s="112">
        <f t="shared" si="34"/>
        <v>161.46</v>
      </c>
      <c r="R136" s="112">
        <f t="shared" si="34"/>
        <v>7646.5573542500006</v>
      </c>
      <c r="S136" s="107"/>
    </row>
    <row r="137" spans="2:19" ht="63.75" customHeight="1" thickBot="1" x14ac:dyDescent="0.35">
      <c r="B137" s="125"/>
      <c r="C137" s="97"/>
      <c r="D137" s="95"/>
      <c r="E137" s="96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107"/>
    </row>
    <row r="138" spans="2:19" ht="63.75" customHeight="1" thickBot="1" x14ac:dyDescent="0.35">
      <c r="B138" s="119" t="s">
        <v>212</v>
      </c>
      <c r="C138" s="97"/>
      <c r="D138" s="95"/>
      <c r="E138" s="96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107"/>
    </row>
    <row r="139" spans="2:19" ht="63.75" customHeight="1" x14ac:dyDescent="0.3">
      <c r="B139" s="120" t="s">
        <v>169</v>
      </c>
      <c r="C139" s="41" t="s">
        <v>293</v>
      </c>
      <c r="D139" s="109">
        <v>364.81</v>
      </c>
      <c r="E139" s="110">
        <v>15</v>
      </c>
      <c r="F139" s="109">
        <f>D139*E139</f>
        <v>5472.15</v>
      </c>
      <c r="G139" s="109"/>
      <c r="H139" s="109"/>
      <c r="I139" s="109"/>
      <c r="J139" s="109">
        <f>SUM(F139:I139)</f>
        <v>5472.15</v>
      </c>
      <c r="K139" s="109">
        <v>546.19812799999988</v>
      </c>
      <c r="L139" s="109">
        <f>F139*1.1875%</f>
        <v>64.981781249999997</v>
      </c>
      <c r="M139" s="109"/>
      <c r="N139" s="109">
        <f>F139*1%</f>
        <v>54.721499999999999</v>
      </c>
      <c r="O139" s="109">
        <f>SUM(K139:N139)</f>
        <v>665.90140924999992</v>
      </c>
      <c r="P139" s="109">
        <f>J139-O139</f>
        <v>4806.2485907499995</v>
      </c>
      <c r="Q139" s="109"/>
      <c r="R139" s="109">
        <f>P139-Q139</f>
        <v>4806.2485907499995</v>
      </c>
      <c r="S139" s="111"/>
    </row>
    <row r="140" spans="2:19" ht="63.75" customHeight="1" x14ac:dyDescent="0.3">
      <c r="B140" s="125"/>
      <c r="C140" s="97"/>
      <c r="D140" s="95"/>
      <c r="E140" s="96"/>
      <c r="F140" s="112">
        <f>SUM(F139)</f>
        <v>5472.15</v>
      </c>
      <c r="G140" s="112">
        <f t="shared" ref="G140:R140" si="35">SUM(G139)</f>
        <v>0</v>
      </c>
      <c r="H140" s="112">
        <f t="shared" si="35"/>
        <v>0</v>
      </c>
      <c r="I140" s="112">
        <f t="shared" si="35"/>
        <v>0</v>
      </c>
      <c r="J140" s="112">
        <f t="shared" si="35"/>
        <v>5472.15</v>
      </c>
      <c r="K140" s="112">
        <f t="shared" si="35"/>
        <v>546.19812799999988</v>
      </c>
      <c r="L140" s="112">
        <f t="shared" si="35"/>
        <v>64.981781249999997</v>
      </c>
      <c r="M140" s="112">
        <f t="shared" si="35"/>
        <v>0</v>
      </c>
      <c r="N140" s="112">
        <f t="shared" si="35"/>
        <v>54.721499999999999</v>
      </c>
      <c r="O140" s="112">
        <f t="shared" si="35"/>
        <v>665.90140924999992</v>
      </c>
      <c r="P140" s="112">
        <f t="shared" si="35"/>
        <v>4806.2485907499995</v>
      </c>
      <c r="Q140" s="112">
        <f t="shared" si="35"/>
        <v>0</v>
      </c>
      <c r="R140" s="112">
        <f t="shared" si="35"/>
        <v>4806.2485907499995</v>
      </c>
      <c r="S140" s="107"/>
    </row>
    <row r="141" spans="2:19" ht="63.75" customHeight="1" thickBot="1" x14ac:dyDescent="0.35">
      <c r="B141" s="125"/>
      <c r="C141" s="97"/>
      <c r="D141" s="95"/>
      <c r="E141" s="96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107"/>
    </row>
    <row r="142" spans="2:19" ht="63.75" customHeight="1" thickBot="1" x14ac:dyDescent="0.35">
      <c r="B142" s="119" t="s">
        <v>66</v>
      </c>
      <c r="C142" s="97"/>
      <c r="D142" s="95"/>
      <c r="E142" s="96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107"/>
    </row>
    <row r="143" spans="2:19" ht="63.75" customHeight="1" x14ac:dyDescent="0.3">
      <c r="B143" s="120" t="s">
        <v>67</v>
      </c>
      <c r="C143" s="41" t="s">
        <v>294</v>
      </c>
      <c r="D143" s="109">
        <v>174.01</v>
      </c>
      <c r="E143" s="110">
        <v>15</v>
      </c>
      <c r="F143" s="109">
        <f>D143*E143</f>
        <v>2610.1499999999996</v>
      </c>
      <c r="G143" s="109"/>
      <c r="H143" s="109"/>
      <c r="I143" s="109"/>
      <c r="J143" s="109">
        <f>SUM(F143:I143)</f>
        <v>2610.1499999999996</v>
      </c>
      <c r="K143" s="109">
        <v>2.2325919999999542</v>
      </c>
      <c r="L143" s="109">
        <f>F143*1.1875%</f>
        <v>30.995531249999996</v>
      </c>
      <c r="M143" s="109"/>
      <c r="N143" s="109">
        <f>F143*1%</f>
        <v>26.101499999999998</v>
      </c>
      <c r="O143" s="109">
        <f>SUM(K143:N143)</f>
        <v>59.329623249999955</v>
      </c>
      <c r="P143" s="109">
        <f>J143-O143</f>
        <v>2550.8203767499995</v>
      </c>
      <c r="Q143" s="109"/>
      <c r="R143" s="109">
        <f>P143-Q143</f>
        <v>2550.8203767499995</v>
      </c>
      <c r="S143" s="111"/>
    </row>
    <row r="144" spans="2:19" ht="63.75" customHeight="1" x14ac:dyDescent="0.3">
      <c r="B144" s="125"/>
      <c r="C144" s="97"/>
      <c r="D144" s="95"/>
      <c r="E144" s="96"/>
      <c r="F144" s="112">
        <f>SUM(F143)</f>
        <v>2610.1499999999996</v>
      </c>
      <c r="G144" s="112">
        <f t="shared" ref="G144:R144" si="36">SUM(G143)</f>
        <v>0</v>
      </c>
      <c r="H144" s="112">
        <f t="shared" si="36"/>
        <v>0</v>
      </c>
      <c r="I144" s="112">
        <f t="shared" si="36"/>
        <v>0</v>
      </c>
      <c r="J144" s="112">
        <f t="shared" si="36"/>
        <v>2610.1499999999996</v>
      </c>
      <c r="K144" s="112">
        <f t="shared" si="36"/>
        <v>2.2325919999999542</v>
      </c>
      <c r="L144" s="112">
        <f t="shared" si="36"/>
        <v>30.995531249999996</v>
      </c>
      <c r="M144" s="112">
        <f t="shared" si="36"/>
        <v>0</v>
      </c>
      <c r="N144" s="112">
        <f t="shared" si="36"/>
        <v>26.101499999999998</v>
      </c>
      <c r="O144" s="112">
        <f t="shared" si="36"/>
        <v>59.329623249999955</v>
      </c>
      <c r="P144" s="112">
        <f t="shared" si="36"/>
        <v>2550.8203767499995</v>
      </c>
      <c r="Q144" s="112">
        <f t="shared" si="36"/>
        <v>0</v>
      </c>
      <c r="R144" s="112">
        <f t="shared" si="36"/>
        <v>2550.8203767499995</v>
      </c>
      <c r="S144" s="107"/>
    </row>
    <row r="145" spans="2:19" ht="63.75" customHeight="1" thickBot="1" x14ac:dyDescent="0.35">
      <c r="B145" s="125"/>
      <c r="C145" s="97"/>
      <c r="D145" s="95"/>
      <c r="E145" s="96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107"/>
    </row>
    <row r="146" spans="2:19" ht="63.75" customHeight="1" thickBot="1" x14ac:dyDescent="0.35">
      <c r="B146" s="119" t="s">
        <v>170</v>
      </c>
      <c r="C146" s="97"/>
      <c r="D146" s="95"/>
      <c r="E146" s="96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07"/>
    </row>
    <row r="147" spans="2:19" ht="63.75" customHeight="1" x14ac:dyDescent="0.3">
      <c r="B147" s="120" t="s">
        <v>171</v>
      </c>
      <c r="C147" s="41" t="s">
        <v>295</v>
      </c>
      <c r="D147" s="109">
        <v>400</v>
      </c>
      <c r="E147" s="110">
        <v>15</v>
      </c>
      <c r="F147" s="109">
        <f>D147*E147</f>
        <v>6000</v>
      </c>
      <c r="G147" s="109"/>
      <c r="H147" s="109"/>
      <c r="I147" s="109"/>
      <c r="J147" s="109">
        <f>SUM(F147:I147)</f>
        <v>6000</v>
      </c>
      <c r="K147" s="109">
        <v>643.42999999999995</v>
      </c>
      <c r="L147" s="109"/>
      <c r="M147" s="109"/>
      <c r="N147" s="109"/>
      <c r="O147" s="109">
        <f>SUM(K147:N147)</f>
        <v>643.42999999999995</v>
      </c>
      <c r="P147" s="109">
        <f>J147-O147</f>
        <v>5356.57</v>
      </c>
      <c r="Q147" s="109">
        <f>F147*3%</f>
        <v>180</v>
      </c>
      <c r="R147" s="109">
        <f>P147-Q147</f>
        <v>5176.57</v>
      </c>
      <c r="S147" s="111"/>
    </row>
    <row r="148" spans="2:19" ht="63.75" customHeight="1" x14ac:dyDescent="0.3">
      <c r="B148" s="122" t="s">
        <v>68</v>
      </c>
      <c r="C148" s="41" t="s">
        <v>296</v>
      </c>
      <c r="D148" s="109">
        <v>320</v>
      </c>
      <c r="E148" s="110">
        <v>15</v>
      </c>
      <c r="F148" s="109">
        <f>D148*E148</f>
        <v>4800</v>
      </c>
      <c r="G148" s="109"/>
      <c r="H148" s="109"/>
      <c r="I148" s="109"/>
      <c r="J148" s="109">
        <f>SUM(F148:I148)</f>
        <v>4800</v>
      </c>
      <c r="K148" s="109">
        <v>428.58</v>
      </c>
      <c r="L148" s="109">
        <f>F148*1.1875%</f>
        <v>57</v>
      </c>
      <c r="M148" s="109"/>
      <c r="N148" s="109">
        <f>F148*1%</f>
        <v>48</v>
      </c>
      <c r="O148" s="109">
        <f>SUM(K148:N148)</f>
        <v>533.57999999999993</v>
      </c>
      <c r="P148" s="109">
        <f>J148-O148</f>
        <v>4266.42</v>
      </c>
      <c r="Q148" s="109"/>
      <c r="R148" s="109">
        <f>P148-Q148</f>
        <v>4266.42</v>
      </c>
      <c r="S148" s="111"/>
    </row>
    <row r="149" spans="2:19" ht="63.75" customHeight="1" x14ac:dyDescent="0.3">
      <c r="B149" s="125"/>
      <c r="C149" s="97"/>
      <c r="D149" s="95"/>
      <c r="E149" s="96"/>
      <c r="F149" s="112">
        <f>SUM(F147:F148)</f>
        <v>10800</v>
      </c>
      <c r="G149" s="112">
        <f t="shared" ref="G149:N149" si="37">SUM(G147:G148)</f>
        <v>0</v>
      </c>
      <c r="H149" s="112">
        <f t="shared" si="37"/>
        <v>0</v>
      </c>
      <c r="I149" s="112">
        <f t="shared" si="37"/>
        <v>0</v>
      </c>
      <c r="J149" s="112">
        <f t="shared" si="37"/>
        <v>10800</v>
      </c>
      <c r="K149" s="112">
        <f t="shared" si="37"/>
        <v>1072.01</v>
      </c>
      <c r="L149" s="112">
        <f t="shared" si="37"/>
        <v>57</v>
      </c>
      <c r="M149" s="112">
        <f t="shared" si="37"/>
        <v>0</v>
      </c>
      <c r="N149" s="112">
        <f t="shared" si="37"/>
        <v>48</v>
      </c>
      <c r="O149" s="112">
        <f>SUM(O147:O148)</f>
        <v>1177.0099999999998</v>
      </c>
      <c r="P149" s="112">
        <f t="shared" ref="P149" si="38">SUM(P147:P148)</f>
        <v>9622.99</v>
      </c>
      <c r="Q149" s="112">
        <f t="shared" ref="Q149" si="39">SUM(Q147:Q148)</f>
        <v>180</v>
      </c>
      <c r="R149" s="112">
        <f t="shared" ref="R149" si="40">SUM(R147:R148)</f>
        <v>9442.99</v>
      </c>
      <c r="S149" s="107"/>
    </row>
    <row r="150" spans="2:19" ht="63.75" customHeight="1" thickBot="1" x14ac:dyDescent="0.35">
      <c r="B150" s="125"/>
      <c r="C150" s="97"/>
      <c r="D150" s="95"/>
      <c r="E150" s="96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07"/>
    </row>
    <row r="151" spans="2:19" ht="63.75" customHeight="1" thickBot="1" x14ac:dyDescent="0.35">
      <c r="B151" s="119" t="s">
        <v>398</v>
      </c>
      <c r="C151" s="97"/>
      <c r="D151" s="95"/>
      <c r="E151" s="96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07"/>
    </row>
    <row r="152" spans="2:19" ht="63.75" customHeight="1" x14ac:dyDescent="0.3">
      <c r="B152" s="120" t="s">
        <v>172</v>
      </c>
      <c r="C152" s="41" t="s">
        <v>297</v>
      </c>
      <c r="D152" s="109">
        <v>529.88</v>
      </c>
      <c r="E152" s="110">
        <v>15</v>
      </c>
      <c r="F152" s="109">
        <f>D152*E152</f>
        <v>7948.2</v>
      </c>
      <c r="G152" s="109"/>
      <c r="H152" s="109"/>
      <c r="I152" s="109"/>
      <c r="J152" s="109">
        <f>SUM(F152:I152)</f>
        <v>7948.2</v>
      </c>
      <c r="K152" s="109">
        <v>1059.561144</v>
      </c>
      <c r="L152" s="109">
        <f>F152*1.1875%</f>
        <v>94.384874999999994</v>
      </c>
      <c r="M152" s="109"/>
      <c r="N152" s="109" t="s">
        <v>401</v>
      </c>
      <c r="O152" s="109">
        <f>SUM(K152:N152)</f>
        <v>1153.946019</v>
      </c>
      <c r="P152" s="109">
        <f>J152-O152</f>
        <v>6794.2539809999998</v>
      </c>
      <c r="Q152" s="109"/>
      <c r="R152" s="109">
        <f>P152-Q152</f>
        <v>6794.2539809999998</v>
      </c>
      <c r="S152" s="111"/>
    </row>
    <row r="153" spans="2:19" ht="63.75" customHeight="1" x14ac:dyDescent="0.3">
      <c r="B153" s="122" t="s">
        <v>173</v>
      </c>
      <c r="C153" s="41" t="s">
        <v>298</v>
      </c>
      <c r="D153" s="109">
        <v>207.79</v>
      </c>
      <c r="E153" s="110">
        <v>15</v>
      </c>
      <c r="F153" s="109">
        <f>D153*E153</f>
        <v>3116.85</v>
      </c>
      <c r="G153" s="109"/>
      <c r="H153" s="109"/>
      <c r="I153" s="109"/>
      <c r="J153" s="109">
        <f>SUM(F153:I153)</f>
        <v>3116.85</v>
      </c>
      <c r="K153" s="109">
        <v>92.611551999999989</v>
      </c>
      <c r="L153" s="109">
        <f>F153*1.1875%</f>
        <v>37.012593750000001</v>
      </c>
      <c r="M153" s="109"/>
      <c r="N153" s="109">
        <f>F153*1%</f>
        <v>31.168499999999998</v>
      </c>
      <c r="O153" s="109">
        <f>SUM(K153:N153)</f>
        <v>160.79264574999999</v>
      </c>
      <c r="P153" s="109">
        <f>J153-O153</f>
        <v>2956.0573542500001</v>
      </c>
      <c r="Q153" s="109"/>
      <c r="R153" s="109">
        <f>P153-Q153</f>
        <v>2956.0573542500001</v>
      </c>
      <c r="S153" s="111"/>
    </row>
    <row r="154" spans="2:19" ht="63.75" customHeight="1" x14ac:dyDescent="0.3">
      <c r="B154" s="122" t="s">
        <v>69</v>
      </c>
      <c r="C154" s="41" t="s">
        <v>299</v>
      </c>
      <c r="D154" s="109">
        <v>207.79</v>
      </c>
      <c r="E154" s="110">
        <v>15</v>
      </c>
      <c r="F154" s="109">
        <f>D154*E154</f>
        <v>3116.85</v>
      </c>
      <c r="G154" s="109"/>
      <c r="H154" s="109"/>
      <c r="I154" s="109"/>
      <c r="J154" s="109">
        <f>SUM(F154:I154)</f>
        <v>3116.85</v>
      </c>
      <c r="K154" s="109">
        <v>92.611551999999989</v>
      </c>
      <c r="L154" s="109">
        <f>F154*1.1875%</f>
        <v>37.012593750000001</v>
      </c>
      <c r="M154" s="109"/>
      <c r="N154" s="109">
        <f>F154*1%</f>
        <v>31.168499999999998</v>
      </c>
      <c r="O154" s="109">
        <f>SUM(K154:N154)</f>
        <v>160.79264574999999</v>
      </c>
      <c r="P154" s="109">
        <f>J154-O154</f>
        <v>2956.0573542500001</v>
      </c>
      <c r="Q154" s="109"/>
      <c r="R154" s="109">
        <f>P154-Q154</f>
        <v>2956.0573542500001</v>
      </c>
      <c r="S154" s="111"/>
    </row>
    <row r="155" spans="2:19" ht="63.75" customHeight="1" x14ac:dyDescent="0.3">
      <c r="B155" s="122" t="s">
        <v>174</v>
      </c>
      <c r="C155" s="41" t="s">
        <v>483</v>
      </c>
      <c r="D155" s="109">
        <v>207.79</v>
      </c>
      <c r="E155" s="110">
        <v>15</v>
      </c>
      <c r="F155" s="109">
        <f>D155*E155</f>
        <v>3116.85</v>
      </c>
      <c r="G155" s="109"/>
      <c r="H155" s="109"/>
      <c r="I155" s="109"/>
      <c r="J155" s="109">
        <f>SUM(F155:I155)</f>
        <v>3116.85</v>
      </c>
      <c r="K155" s="109">
        <v>92.611551999999989</v>
      </c>
      <c r="L155" s="109">
        <f>F155*1.1875%</f>
        <v>37.012593750000001</v>
      </c>
      <c r="M155" s="109"/>
      <c r="N155" s="109">
        <f>F155*1%</f>
        <v>31.168499999999998</v>
      </c>
      <c r="O155" s="109">
        <f>SUM(K155:N155)</f>
        <v>160.79264574999999</v>
      </c>
      <c r="P155" s="109">
        <f>J155-O155</f>
        <v>2956.0573542500001</v>
      </c>
      <c r="Q155" s="109"/>
      <c r="R155" s="109">
        <f>P155-Q155</f>
        <v>2956.0573542500001</v>
      </c>
      <c r="S155" s="111"/>
    </row>
    <row r="156" spans="2:19" ht="63.75" customHeight="1" x14ac:dyDescent="0.3">
      <c r="B156" s="125"/>
      <c r="C156" s="97"/>
      <c r="D156" s="95"/>
      <c r="E156" s="96"/>
      <c r="F156" s="112">
        <f>SUM(F152:F155)</f>
        <v>17298.75</v>
      </c>
      <c r="G156" s="112">
        <f t="shared" ref="G156:R156" si="41">SUM(G152:G155)</f>
        <v>0</v>
      </c>
      <c r="H156" s="112">
        <f t="shared" si="41"/>
        <v>0</v>
      </c>
      <c r="I156" s="112">
        <f t="shared" si="41"/>
        <v>0</v>
      </c>
      <c r="J156" s="112">
        <f t="shared" si="41"/>
        <v>17298.75</v>
      </c>
      <c r="K156" s="112">
        <f t="shared" si="41"/>
        <v>1337.3958000000002</v>
      </c>
      <c r="L156" s="112">
        <f t="shared" si="41"/>
        <v>205.42265625000002</v>
      </c>
      <c r="M156" s="112">
        <f t="shared" si="41"/>
        <v>0</v>
      </c>
      <c r="N156" s="112">
        <f t="shared" si="41"/>
        <v>93.505499999999998</v>
      </c>
      <c r="O156" s="112">
        <f t="shared" si="41"/>
        <v>1636.32395625</v>
      </c>
      <c r="P156" s="112">
        <f t="shared" si="41"/>
        <v>15662.426043750002</v>
      </c>
      <c r="Q156" s="112">
        <f t="shared" si="41"/>
        <v>0</v>
      </c>
      <c r="R156" s="112">
        <f t="shared" si="41"/>
        <v>15662.426043750002</v>
      </c>
      <c r="S156" s="107"/>
    </row>
    <row r="157" spans="2:19" ht="63.75" customHeight="1" thickBot="1" x14ac:dyDescent="0.35">
      <c r="B157" s="125"/>
      <c r="C157" s="97"/>
      <c r="D157" s="95"/>
      <c r="E157" s="96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107"/>
    </row>
    <row r="158" spans="2:19" ht="63.75" customHeight="1" thickBot="1" x14ac:dyDescent="0.35">
      <c r="B158" s="119" t="s">
        <v>397</v>
      </c>
      <c r="C158" s="97"/>
      <c r="D158" s="95"/>
      <c r="E158" s="96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107"/>
    </row>
    <row r="159" spans="2:19" ht="63.75" customHeight="1" x14ac:dyDescent="0.3">
      <c r="B159" s="120" t="s">
        <v>175</v>
      </c>
      <c r="C159" s="41" t="s">
        <v>300</v>
      </c>
      <c r="D159" s="109">
        <v>423.02</v>
      </c>
      <c r="E159" s="110">
        <v>15</v>
      </c>
      <c r="F159" s="109">
        <f>D159*E159</f>
        <v>6345.2999999999993</v>
      </c>
      <c r="G159" s="109"/>
      <c r="H159" s="109"/>
      <c r="I159" s="109"/>
      <c r="J159" s="109">
        <f>SUM(F159:I159)</f>
        <v>6345.2999999999993</v>
      </c>
      <c r="K159" s="109">
        <v>717.18170399999985</v>
      </c>
      <c r="L159" s="109"/>
      <c r="M159" s="109"/>
      <c r="N159" s="109" t="s">
        <v>401</v>
      </c>
      <c r="O159" s="109">
        <f>SUM(K159:N159)</f>
        <v>717.18170399999985</v>
      </c>
      <c r="P159" s="109">
        <f>J159-O159</f>
        <v>5628.1182959999996</v>
      </c>
      <c r="Q159" s="109">
        <f>F159*3%</f>
        <v>190.35899999999998</v>
      </c>
      <c r="R159" s="109">
        <f>P159-Q159</f>
        <v>5437.7592959999993</v>
      </c>
      <c r="S159" s="111"/>
    </row>
    <row r="160" spans="2:19" ht="63.75" customHeight="1" x14ac:dyDescent="0.3">
      <c r="B160" s="122" t="s">
        <v>30</v>
      </c>
      <c r="C160" s="41" t="s">
        <v>301</v>
      </c>
      <c r="D160" s="109">
        <v>207.79</v>
      </c>
      <c r="E160" s="110">
        <v>15</v>
      </c>
      <c r="F160" s="109">
        <f>D160*E160</f>
        <v>3116.85</v>
      </c>
      <c r="G160" s="109"/>
      <c r="H160" s="109"/>
      <c r="I160" s="109"/>
      <c r="J160" s="109">
        <f>SUM(F160:I160)</f>
        <v>3116.85</v>
      </c>
      <c r="K160" s="109">
        <v>92.61</v>
      </c>
      <c r="L160" s="109">
        <f>F160*1.1875%</f>
        <v>37.012593750000001</v>
      </c>
      <c r="M160" s="109"/>
      <c r="N160" s="109">
        <f>F160*1%</f>
        <v>31.168499999999998</v>
      </c>
      <c r="O160" s="109">
        <f>SUM(K160:N160)</f>
        <v>160.79109374999999</v>
      </c>
      <c r="P160" s="109">
        <f>J160-O160</f>
        <v>2956.0589062499998</v>
      </c>
      <c r="Q160" s="109"/>
      <c r="R160" s="109">
        <f>P160-Q160</f>
        <v>2956.0589062499998</v>
      </c>
      <c r="S160" s="111"/>
    </row>
    <row r="161" spans="2:19" ht="63.75" customHeight="1" x14ac:dyDescent="0.3">
      <c r="B161" s="122" t="s">
        <v>176</v>
      </c>
      <c r="C161" s="41" t="s">
        <v>302</v>
      </c>
      <c r="D161" s="109">
        <v>361.5</v>
      </c>
      <c r="E161" s="110">
        <v>15</v>
      </c>
      <c r="F161" s="109">
        <f>D161*E161</f>
        <v>5422.5</v>
      </c>
      <c r="G161" s="109"/>
      <c r="H161" s="109"/>
      <c r="I161" s="109"/>
      <c r="J161" s="109">
        <f>SUM(F161:I161)</f>
        <v>5422.5</v>
      </c>
      <c r="K161" s="109">
        <v>537.30084799999997</v>
      </c>
      <c r="L161" s="109">
        <v>64.39</v>
      </c>
      <c r="M161" s="109"/>
      <c r="N161" s="109">
        <f>F161*1%</f>
        <v>54.225000000000001</v>
      </c>
      <c r="O161" s="109">
        <f>SUM(K161:N161)</f>
        <v>655.91584799999998</v>
      </c>
      <c r="P161" s="109">
        <f>J161-O161</f>
        <v>4766.5841520000004</v>
      </c>
      <c r="Q161" s="109"/>
      <c r="R161" s="109">
        <f>P161-Q161</f>
        <v>4766.5841520000004</v>
      </c>
      <c r="S161" s="111"/>
    </row>
    <row r="162" spans="2:19" ht="63.75" customHeight="1" x14ac:dyDescent="0.3">
      <c r="B162" s="125"/>
      <c r="C162" s="97"/>
      <c r="D162" s="95"/>
      <c r="E162" s="96"/>
      <c r="F162" s="112">
        <f>SUM(F159:F161)</f>
        <v>14884.65</v>
      </c>
      <c r="G162" s="112">
        <f t="shared" ref="G162:R162" si="42">SUM(G159:G161)</f>
        <v>0</v>
      </c>
      <c r="H162" s="112">
        <f t="shared" si="42"/>
        <v>0</v>
      </c>
      <c r="I162" s="112">
        <f t="shared" si="42"/>
        <v>0</v>
      </c>
      <c r="J162" s="112">
        <f t="shared" si="42"/>
        <v>14884.65</v>
      </c>
      <c r="K162" s="112">
        <f t="shared" si="42"/>
        <v>1347.0925519999998</v>
      </c>
      <c r="L162" s="112">
        <f t="shared" si="42"/>
        <v>101.40259374999999</v>
      </c>
      <c r="M162" s="112">
        <f t="shared" si="42"/>
        <v>0</v>
      </c>
      <c r="N162" s="112">
        <f t="shared" si="42"/>
        <v>85.393500000000003</v>
      </c>
      <c r="O162" s="112">
        <f t="shared" si="42"/>
        <v>1533.8886457499998</v>
      </c>
      <c r="P162" s="112">
        <f t="shared" si="42"/>
        <v>13350.76135425</v>
      </c>
      <c r="Q162" s="112">
        <f t="shared" si="42"/>
        <v>190.35899999999998</v>
      </c>
      <c r="R162" s="112">
        <f t="shared" si="42"/>
        <v>13160.40235425</v>
      </c>
      <c r="S162" s="107"/>
    </row>
    <row r="163" spans="2:19" ht="63.75" customHeight="1" thickBot="1" x14ac:dyDescent="0.35">
      <c r="B163" s="125"/>
      <c r="C163" s="97"/>
      <c r="D163" s="95"/>
      <c r="E163" s="96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07"/>
    </row>
    <row r="164" spans="2:19" ht="63.75" customHeight="1" thickBot="1" x14ac:dyDescent="0.35">
      <c r="B164" s="119" t="s">
        <v>177</v>
      </c>
      <c r="C164" s="97"/>
      <c r="D164" s="95"/>
      <c r="E164" s="96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107"/>
    </row>
    <row r="165" spans="2:19" ht="63.75" customHeight="1" x14ac:dyDescent="0.3">
      <c r="B165" s="120" t="s">
        <v>178</v>
      </c>
      <c r="C165" s="41" t="s">
        <v>303</v>
      </c>
      <c r="D165" s="109">
        <v>647.99</v>
      </c>
      <c r="E165" s="110">
        <v>15</v>
      </c>
      <c r="F165" s="109">
        <f>D165*E165</f>
        <v>9719.85</v>
      </c>
      <c r="G165" s="109"/>
      <c r="H165" s="109"/>
      <c r="I165" s="109"/>
      <c r="J165" s="109">
        <f>SUM(F165:I165)</f>
        <v>9719.85</v>
      </c>
      <c r="K165" s="109">
        <v>1437.985584</v>
      </c>
      <c r="L165" s="109"/>
      <c r="M165" s="109"/>
      <c r="N165" s="109"/>
      <c r="O165" s="109">
        <f>SUM(K165:N165)</f>
        <v>1437.985584</v>
      </c>
      <c r="P165" s="109">
        <f>J165-O165</f>
        <v>8281.8644160000003</v>
      </c>
      <c r="Q165" s="109">
        <f>F165*4%</f>
        <v>388.79400000000004</v>
      </c>
      <c r="R165" s="109">
        <f>P165-Q165</f>
        <v>7893.0704160000005</v>
      </c>
      <c r="S165" s="111"/>
    </row>
    <row r="166" spans="2:19" ht="63.75" customHeight="1" x14ac:dyDescent="0.3">
      <c r="B166" s="122" t="s">
        <v>179</v>
      </c>
      <c r="C166" s="41" t="s">
        <v>304</v>
      </c>
      <c r="D166" s="109">
        <v>423.02</v>
      </c>
      <c r="E166" s="110">
        <v>15</v>
      </c>
      <c r="F166" s="109">
        <f>D166*E166</f>
        <v>6345.2999999999993</v>
      </c>
      <c r="G166" s="109"/>
      <c r="H166" s="109"/>
      <c r="I166" s="109"/>
      <c r="J166" s="109">
        <f>SUM(F166:I166)</f>
        <v>6345.2999999999993</v>
      </c>
      <c r="K166" s="109">
        <v>717.18</v>
      </c>
      <c r="L166" s="109"/>
      <c r="M166" s="109"/>
      <c r="N166" s="109"/>
      <c r="O166" s="109">
        <f>SUM(K166:N166)</f>
        <v>717.18</v>
      </c>
      <c r="P166" s="109">
        <f>J166-O166</f>
        <v>5628.119999999999</v>
      </c>
      <c r="Q166" s="109">
        <f>F166*3%</f>
        <v>190.35899999999998</v>
      </c>
      <c r="R166" s="109">
        <f t="shared" ref="R166:R169" si="43">P166-Q166</f>
        <v>5437.7609999999986</v>
      </c>
      <c r="S166" s="111"/>
    </row>
    <row r="167" spans="2:19" ht="63.75" customHeight="1" x14ac:dyDescent="0.3">
      <c r="B167" s="122" t="s">
        <v>30</v>
      </c>
      <c r="C167" s="41" t="s">
        <v>305</v>
      </c>
      <c r="D167" s="109">
        <v>207.79</v>
      </c>
      <c r="E167" s="110">
        <v>15</v>
      </c>
      <c r="F167" s="109">
        <f>D167*E167</f>
        <v>3116.85</v>
      </c>
      <c r="G167" s="109"/>
      <c r="H167" s="109"/>
      <c r="I167" s="109"/>
      <c r="J167" s="109">
        <f>SUM(F167:I167)</f>
        <v>3116.85</v>
      </c>
      <c r="K167" s="109">
        <v>92.61</v>
      </c>
      <c r="L167" s="109">
        <f>F167*1.1875%</f>
        <v>37.012593750000001</v>
      </c>
      <c r="M167" s="109"/>
      <c r="N167" s="109">
        <f>F167*1%</f>
        <v>31.168499999999998</v>
      </c>
      <c r="O167" s="109">
        <f>SUM(K167:N167)</f>
        <v>160.79109374999999</v>
      </c>
      <c r="P167" s="109">
        <f>J167-O167</f>
        <v>2956.0589062499998</v>
      </c>
      <c r="Q167" s="109"/>
      <c r="R167" s="109">
        <f t="shared" si="43"/>
        <v>2956.0589062499998</v>
      </c>
      <c r="S167" s="111"/>
    </row>
    <row r="168" spans="2:19" ht="63.75" customHeight="1" x14ac:dyDescent="0.3">
      <c r="B168" s="122" t="s">
        <v>30</v>
      </c>
      <c r="C168" s="41" t="s">
        <v>306</v>
      </c>
      <c r="D168" s="109">
        <v>207.79</v>
      </c>
      <c r="E168" s="110">
        <v>15</v>
      </c>
      <c r="F168" s="109">
        <f>D168*E168</f>
        <v>3116.85</v>
      </c>
      <c r="G168" s="109"/>
      <c r="H168" s="109"/>
      <c r="I168" s="109"/>
      <c r="J168" s="109">
        <f>SUM(F168:I168)</f>
        <v>3116.85</v>
      </c>
      <c r="K168" s="109">
        <v>92.61</v>
      </c>
      <c r="L168" s="109">
        <f>F168*1.1875%</f>
        <v>37.012593750000001</v>
      </c>
      <c r="M168" s="109"/>
      <c r="N168" s="109">
        <f>F168*1%</f>
        <v>31.168499999999998</v>
      </c>
      <c r="O168" s="109">
        <f>SUM(K168:N168)</f>
        <v>160.79109374999999</v>
      </c>
      <c r="P168" s="109">
        <f>J168-O168</f>
        <v>2956.0589062499998</v>
      </c>
      <c r="Q168" s="109"/>
      <c r="R168" s="109">
        <f t="shared" si="43"/>
        <v>2956.0589062499998</v>
      </c>
      <c r="S168" s="111"/>
    </row>
    <row r="169" spans="2:19" ht="63.75" customHeight="1" x14ac:dyDescent="0.3">
      <c r="B169" s="122" t="s">
        <v>70</v>
      </c>
      <c r="C169" s="41" t="s">
        <v>307</v>
      </c>
      <c r="D169" s="109">
        <v>234.82</v>
      </c>
      <c r="E169" s="110">
        <v>15</v>
      </c>
      <c r="F169" s="109">
        <f>D169*E169</f>
        <v>3522.2999999999997</v>
      </c>
      <c r="G169" s="109"/>
      <c r="H169" s="109"/>
      <c r="I169" s="109"/>
      <c r="J169" s="109">
        <f>SUM(F169:I169)</f>
        <v>3522.2999999999997</v>
      </c>
      <c r="K169" s="109">
        <v>154.42451199999996</v>
      </c>
      <c r="L169" s="109">
        <f>F169*1.1875%</f>
        <v>41.827312499999998</v>
      </c>
      <c r="M169" s="109"/>
      <c r="N169" s="109">
        <f>F169*1%</f>
        <v>35.222999999999999</v>
      </c>
      <c r="O169" s="109">
        <f>SUM(K169:N169)</f>
        <v>231.47482449999995</v>
      </c>
      <c r="P169" s="109">
        <f>J169-O169</f>
        <v>3290.8251754999997</v>
      </c>
      <c r="Q169" s="109"/>
      <c r="R169" s="109">
        <f t="shared" si="43"/>
        <v>3290.8251754999997</v>
      </c>
      <c r="S169" s="111"/>
    </row>
    <row r="170" spans="2:19" ht="63.75" customHeight="1" x14ac:dyDescent="0.3">
      <c r="B170" s="125"/>
      <c r="C170" s="97"/>
      <c r="D170" s="95"/>
      <c r="E170" s="96"/>
      <c r="F170" s="112">
        <f>SUM(F165:F169)</f>
        <v>25821.149999999998</v>
      </c>
      <c r="G170" s="112">
        <f t="shared" ref="G170:R170" si="44">SUM(G165:G169)</f>
        <v>0</v>
      </c>
      <c r="H170" s="112">
        <f t="shared" si="44"/>
        <v>0</v>
      </c>
      <c r="I170" s="112">
        <f t="shared" si="44"/>
        <v>0</v>
      </c>
      <c r="J170" s="112">
        <f t="shared" si="44"/>
        <v>25821.149999999998</v>
      </c>
      <c r="K170" s="112">
        <f t="shared" si="44"/>
        <v>2494.8100960000002</v>
      </c>
      <c r="L170" s="112">
        <f t="shared" si="44"/>
        <v>115.85249999999999</v>
      </c>
      <c r="M170" s="112">
        <f t="shared" si="44"/>
        <v>0</v>
      </c>
      <c r="N170" s="112">
        <f t="shared" si="44"/>
        <v>97.56</v>
      </c>
      <c r="O170" s="112">
        <f t="shared" si="44"/>
        <v>2708.2225960000001</v>
      </c>
      <c r="P170" s="112">
        <f t="shared" si="44"/>
        <v>23112.927403999998</v>
      </c>
      <c r="Q170" s="112">
        <f t="shared" si="44"/>
        <v>579.15300000000002</v>
      </c>
      <c r="R170" s="112">
        <f t="shared" si="44"/>
        <v>22533.774403999996</v>
      </c>
      <c r="S170" s="107"/>
    </row>
    <row r="171" spans="2:19" ht="63.75" customHeight="1" thickBot="1" x14ac:dyDescent="0.35">
      <c r="B171" s="125"/>
      <c r="C171" s="97"/>
      <c r="D171" s="95"/>
      <c r="E171" s="96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107"/>
    </row>
    <row r="172" spans="2:19" ht="63.75" customHeight="1" thickBot="1" x14ac:dyDescent="0.35">
      <c r="B172" s="119" t="s">
        <v>71</v>
      </c>
      <c r="C172" s="97"/>
      <c r="D172" s="95"/>
      <c r="E172" s="96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107"/>
    </row>
    <row r="173" spans="2:19" ht="63.75" customHeight="1" x14ac:dyDescent="0.3">
      <c r="B173" s="120" t="s">
        <v>69</v>
      </c>
      <c r="C173" s="41" t="s">
        <v>308</v>
      </c>
      <c r="D173" s="109">
        <v>299.95999999999998</v>
      </c>
      <c r="E173" s="110">
        <v>15</v>
      </c>
      <c r="F173" s="109">
        <f t="shared" ref="F173:F180" si="45">D173*E173</f>
        <v>4499.3999999999996</v>
      </c>
      <c r="G173" s="109"/>
      <c r="H173" s="109"/>
      <c r="I173" s="109"/>
      <c r="J173" s="109">
        <f t="shared" ref="J173:J180" si="46">SUM(F173:I173)</f>
        <v>4499.3999999999996</v>
      </c>
      <c r="K173" s="109">
        <v>380.48840000000001</v>
      </c>
      <c r="L173" s="109"/>
      <c r="M173" s="109"/>
      <c r="N173" s="109"/>
      <c r="O173" s="109">
        <f>SUM(K173:N173)</f>
        <v>380.48840000000001</v>
      </c>
      <c r="P173" s="109">
        <f>J173-O173</f>
        <v>4118.9115999999995</v>
      </c>
      <c r="Q173" s="109"/>
      <c r="R173" s="109">
        <f>P173-Q173</f>
        <v>4118.9115999999995</v>
      </c>
      <c r="S173" s="111"/>
    </row>
    <row r="174" spans="2:19" ht="63.75" customHeight="1" x14ac:dyDescent="0.3">
      <c r="B174" s="122" t="s">
        <v>180</v>
      </c>
      <c r="C174" s="41" t="s">
        <v>309</v>
      </c>
      <c r="D174" s="109">
        <v>291.93</v>
      </c>
      <c r="E174" s="110">
        <v>15</v>
      </c>
      <c r="F174" s="109">
        <f t="shared" si="45"/>
        <v>4378.95</v>
      </c>
      <c r="G174" s="109"/>
      <c r="H174" s="109"/>
      <c r="I174" s="109"/>
      <c r="J174" s="109">
        <f t="shared" si="46"/>
        <v>4378.95</v>
      </c>
      <c r="K174" s="109">
        <v>361.21640000000002</v>
      </c>
      <c r="L174" s="109">
        <f>F174*1.1875%</f>
        <v>52.000031249999999</v>
      </c>
      <c r="M174" s="109"/>
      <c r="N174" s="109">
        <f>F174*1%</f>
        <v>43.789499999999997</v>
      </c>
      <c r="O174" s="109">
        <f t="shared" ref="O174:O180" si="47">SUM(K174:N174)</f>
        <v>457.00593125</v>
      </c>
      <c r="P174" s="109">
        <f t="shared" ref="P174:P180" si="48">J174-O174</f>
        <v>3921.94406875</v>
      </c>
      <c r="Q174" s="109"/>
      <c r="R174" s="109">
        <f t="shared" ref="R174:R180" si="49">P174-Q174</f>
        <v>3921.94406875</v>
      </c>
      <c r="S174" s="111"/>
    </row>
    <row r="175" spans="2:19" ht="63.75" customHeight="1" x14ac:dyDescent="0.3">
      <c r="B175" s="122" t="s">
        <v>72</v>
      </c>
      <c r="C175" s="41" t="s">
        <v>310</v>
      </c>
      <c r="D175" s="109">
        <v>198.78</v>
      </c>
      <c r="E175" s="110">
        <v>15</v>
      </c>
      <c r="F175" s="109">
        <f t="shared" si="45"/>
        <v>2981.7</v>
      </c>
      <c r="G175" s="109"/>
      <c r="H175" s="109"/>
      <c r="I175" s="109"/>
      <c r="J175" s="109">
        <f t="shared" si="46"/>
        <v>2981.7</v>
      </c>
      <c r="K175" s="109">
        <v>57.657231999999993</v>
      </c>
      <c r="L175" s="109" t="s">
        <v>401</v>
      </c>
      <c r="M175" s="109"/>
      <c r="N175" s="109">
        <f>F175*1%</f>
        <v>29.817</v>
      </c>
      <c r="O175" s="109">
        <f t="shared" si="47"/>
        <v>87.474232000000001</v>
      </c>
      <c r="P175" s="109">
        <f t="shared" si="48"/>
        <v>2894.2257679999998</v>
      </c>
      <c r="Q175" s="109"/>
      <c r="R175" s="113">
        <f t="shared" si="49"/>
        <v>2894.2257679999998</v>
      </c>
      <c r="S175" s="111"/>
    </row>
    <row r="176" spans="2:19" ht="63.75" customHeight="1" x14ac:dyDescent="0.3">
      <c r="B176" s="122" t="s">
        <v>67</v>
      </c>
      <c r="C176" s="41" t="s">
        <v>490</v>
      </c>
      <c r="D176" s="109">
        <v>144.08000000000001</v>
      </c>
      <c r="E176" s="110">
        <v>15</v>
      </c>
      <c r="F176" s="109">
        <f t="shared" si="45"/>
        <v>2161.2000000000003</v>
      </c>
      <c r="G176" s="109"/>
      <c r="H176" s="109"/>
      <c r="I176" s="109">
        <v>63.10263999999998</v>
      </c>
      <c r="J176" s="109">
        <f t="shared" si="46"/>
        <v>2224.3026400000003</v>
      </c>
      <c r="K176" s="109"/>
      <c r="L176" s="109" t="s">
        <v>401</v>
      </c>
      <c r="M176" s="109"/>
      <c r="N176" s="109"/>
      <c r="O176" s="109">
        <f t="shared" si="47"/>
        <v>0</v>
      </c>
      <c r="P176" s="109">
        <f t="shared" si="48"/>
        <v>2224.3026400000003</v>
      </c>
      <c r="Q176" s="109"/>
      <c r="R176" s="109">
        <f t="shared" si="49"/>
        <v>2224.3026400000003</v>
      </c>
      <c r="S176" s="111"/>
    </row>
    <row r="177" spans="2:19" ht="63.75" customHeight="1" x14ac:dyDescent="0.3">
      <c r="B177" s="122" t="s">
        <v>72</v>
      </c>
      <c r="C177" s="41" t="s">
        <v>560</v>
      </c>
      <c r="D177" s="109">
        <v>190.67</v>
      </c>
      <c r="E177" s="110">
        <v>15</v>
      </c>
      <c r="F177" s="109">
        <f t="shared" si="45"/>
        <v>2860.0499999999997</v>
      </c>
      <c r="G177" s="109"/>
      <c r="H177" s="109"/>
      <c r="I177" s="109"/>
      <c r="J177" s="109">
        <f t="shared" si="46"/>
        <v>2860.0499999999997</v>
      </c>
      <c r="K177" s="109">
        <v>44.42</v>
      </c>
      <c r="L177" s="109">
        <f>F177*1.1875%</f>
        <v>33.963093749999999</v>
      </c>
      <c r="M177" s="109"/>
      <c r="N177" s="109"/>
      <c r="O177" s="109">
        <f t="shared" si="47"/>
        <v>78.38309375</v>
      </c>
      <c r="P177" s="109">
        <f t="shared" si="48"/>
        <v>2781.6669062499996</v>
      </c>
      <c r="Q177" s="109"/>
      <c r="R177" s="109">
        <f t="shared" si="49"/>
        <v>2781.6669062499996</v>
      </c>
      <c r="S177" s="111"/>
    </row>
    <row r="178" spans="2:19" ht="63.75" customHeight="1" x14ac:dyDescent="0.3">
      <c r="B178" s="122" t="s">
        <v>72</v>
      </c>
      <c r="C178" s="41" t="s">
        <v>494</v>
      </c>
      <c r="D178" s="109">
        <v>173.96</v>
      </c>
      <c r="E178" s="110">
        <v>15</v>
      </c>
      <c r="F178" s="109">
        <f t="shared" si="45"/>
        <v>2609.4</v>
      </c>
      <c r="G178" s="109"/>
      <c r="H178" s="109"/>
      <c r="I178" s="109"/>
      <c r="J178" s="109">
        <f t="shared" si="46"/>
        <v>2609.4</v>
      </c>
      <c r="K178" s="109">
        <v>2.15</v>
      </c>
      <c r="L178" s="109">
        <f>F178*1.1875%</f>
        <v>30.986625</v>
      </c>
      <c r="M178" s="109"/>
      <c r="N178" s="109"/>
      <c r="O178" s="109">
        <f t="shared" si="47"/>
        <v>33.136625000000002</v>
      </c>
      <c r="P178" s="109">
        <f t="shared" si="48"/>
        <v>2576.263375</v>
      </c>
      <c r="Q178" s="109"/>
      <c r="R178" s="109">
        <f t="shared" si="49"/>
        <v>2576.263375</v>
      </c>
      <c r="S178" s="111"/>
    </row>
    <row r="179" spans="2:19" ht="63.75" customHeight="1" x14ac:dyDescent="0.3">
      <c r="B179" s="122" t="s">
        <v>72</v>
      </c>
      <c r="C179" s="41" t="s">
        <v>311</v>
      </c>
      <c r="D179" s="109">
        <v>173.96</v>
      </c>
      <c r="E179" s="110">
        <v>15</v>
      </c>
      <c r="F179" s="109">
        <f t="shared" si="45"/>
        <v>2609.4</v>
      </c>
      <c r="G179" s="109"/>
      <c r="H179" s="109"/>
      <c r="I179" s="109"/>
      <c r="J179" s="109">
        <f t="shared" si="46"/>
        <v>2609.4</v>
      </c>
      <c r="K179" s="109">
        <v>2.1509920000000022</v>
      </c>
      <c r="L179" s="109" t="s">
        <v>401</v>
      </c>
      <c r="M179" s="109"/>
      <c r="N179" s="109"/>
      <c r="O179" s="109">
        <f t="shared" si="47"/>
        <v>2.1509920000000022</v>
      </c>
      <c r="P179" s="109">
        <f t="shared" si="48"/>
        <v>2607.2490080000002</v>
      </c>
      <c r="Q179" s="109"/>
      <c r="R179" s="109">
        <f t="shared" si="49"/>
        <v>2607.2490080000002</v>
      </c>
      <c r="S179" s="111"/>
    </row>
    <row r="180" spans="2:19" ht="63.75" customHeight="1" x14ac:dyDescent="0.3">
      <c r="B180" s="122" t="s">
        <v>72</v>
      </c>
      <c r="C180" s="41" t="s">
        <v>312</v>
      </c>
      <c r="D180" s="109">
        <v>167.48</v>
      </c>
      <c r="E180" s="110">
        <v>15</v>
      </c>
      <c r="F180" s="109">
        <f t="shared" si="45"/>
        <v>2512.1999999999998</v>
      </c>
      <c r="G180" s="109"/>
      <c r="H180" s="109"/>
      <c r="I180" s="109">
        <v>8.4243680000000154</v>
      </c>
      <c r="J180" s="109">
        <f t="shared" si="46"/>
        <v>2520.6243679999998</v>
      </c>
      <c r="K180" s="109"/>
      <c r="L180" s="109" t="s">
        <v>401</v>
      </c>
      <c r="M180" s="109"/>
      <c r="N180" s="109">
        <f>F180*1%</f>
        <v>25.122</v>
      </c>
      <c r="O180" s="109">
        <f t="shared" si="47"/>
        <v>25.122</v>
      </c>
      <c r="P180" s="109">
        <f t="shared" si="48"/>
        <v>2495.5023679999999</v>
      </c>
      <c r="Q180" s="109"/>
      <c r="R180" s="113">
        <f t="shared" si="49"/>
        <v>2495.5023679999999</v>
      </c>
      <c r="S180" s="111"/>
    </row>
    <row r="181" spans="2:19" ht="63.75" customHeight="1" x14ac:dyDescent="0.3">
      <c r="B181" s="125"/>
      <c r="C181" s="97"/>
      <c r="D181" s="95"/>
      <c r="E181" s="96"/>
      <c r="F181" s="112">
        <f>SUM(F173:F180)</f>
        <v>24612.300000000003</v>
      </c>
      <c r="G181" s="112">
        <f t="shared" ref="G181:R181" si="50">SUM(G173:G180)</f>
        <v>0</v>
      </c>
      <c r="H181" s="112">
        <f t="shared" si="50"/>
        <v>0</v>
      </c>
      <c r="I181" s="112">
        <f t="shared" si="50"/>
        <v>71.527007999999995</v>
      </c>
      <c r="J181" s="112">
        <f t="shared" si="50"/>
        <v>24683.827008000004</v>
      </c>
      <c r="K181" s="112">
        <f t="shared" si="50"/>
        <v>848.08302399999991</v>
      </c>
      <c r="L181" s="112">
        <f t="shared" si="50"/>
        <v>116.94974999999999</v>
      </c>
      <c r="M181" s="112">
        <f t="shared" si="50"/>
        <v>0</v>
      </c>
      <c r="N181" s="112">
        <f t="shared" si="50"/>
        <v>98.728499999999997</v>
      </c>
      <c r="O181" s="112">
        <f t="shared" si="50"/>
        <v>1063.7612740000002</v>
      </c>
      <c r="P181" s="112">
        <f t="shared" si="50"/>
        <v>23620.065733999996</v>
      </c>
      <c r="Q181" s="112">
        <f t="shared" si="50"/>
        <v>0</v>
      </c>
      <c r="R181" s="112">
        <f t="shared" si="50"/>
        <v>23620.065733999996</v>
      </c>
      <c r="S181" s="107"/>
    </row>
    <row r="182" spans="2:19" ht="63.75" customHeight="1" thickBot="1" x14ac:dyDescent="0.35">
      <c r="B182" s="125"/>
      <c r="C182" s="97"/>
      <c r="D182" s="95"/>
      <c r="E182" s="96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107"/>
    </row>
    <row r="183" spans="2:19" ht="63.75" customHeight="1" thickBot="1" x14ac:dyDescent="0.35">
      <c r="B183" s="119" t="s">
        <v>74</v>
      </c>
      <c r="C183" s="97"/>
      <c r="D183" s="95"/>
      <c r="E183" s="96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107"/>
    </row>
    <row r="184" spans="2:19" ht="63.75" customHeight="1" x14ac:dyDescent="0.3">
      <c r="B184" s="120" t="s">
        <v>75</v>
      </c>
      <c r="C184" s="41" t="s">
        <v>313</v>
      </c>
      <c r="D184" s="109">
        <v>207.79</v>
      </c>
      <c r="E184" s="110">
        <v>15</v>
      </c>
      <c r="F184" s="109">
        <f>D184*E184</f>
        <v>3116.85</v>
      </c>
      <c r="G184" s="109"/>
      <c r="H184" s="109"/>
      <c r="I184" s="109"/>
      <c r="J184" s="109">
        <f>SUM(F184:I184)</f>
        <v>3116.85</v>
      </c>
      <c r="K184" s="109">
        <v>92.611551999999989</v>
      </c>
      <c r="L184" s="109">
        <f>F184*1.1875%</f>
        <v>37.012593750000001</v>
      </c>
      <c r="M184" s="109"/>
      <c r="N184" s="109">
        <f>F184*1%</f>
        <v>31.168499999999998</v>
      </c>
      <c r="O184" s="109">
        <f>SUM(K184:N184)</f>
        <v>160.79264574999999</v>
      </c>
      <c r="P184" s="109">
        <f>J184-O184</f>
        <v>2956.0573542500001</v>
      </c>
      <c r="Q184" s="109"/>
      <c r="R184" s="109">
        <f>P184-Q184</f>
        <v>2956.0573542500001</v>
      </c>
      <c r="S184" s="111"/>
    </row>
    <row r="185" spans="2:19" ht="63.75" customHeight="1" x14ac:dyDescent="0.3">
      <c r="B185" s="125"/>
      <c r="C185" s="97"/>
      <c r="D185" s="95"/>
      <c r="E185" s="96"/>
      <c r="F185" s="112">
        <f>SUM(F184)</f>
        <v>3116.85</v>
      </c>
      <c r="G185" s="112">
        <f t="shared" ref="G185:R185" si="51">SUM(G184)</f>
        <v>0</v>
      </c>
      <c r="H185" s="112">
        <f t="shared" si="51"/>
        <v>0</v>
      </c>
      <c r="I185" s="112">
        <f t="shared" si="51"/>
        <v>0</v>
      </c>
      <c r="J185" s="112">
        <f t="shared" si="51"/>
        <v>3116.85</v>
      </c>
      <c r="K185" s="112">
        <f t="shared" si="51"/>
        <v>92.611551999999989</v>
      </c>
      <c r="L185" s="112">
        <f t="shared" si="51"/>
        <v>37.012593750000001</v>
      </c>
      <c r="M185" s="112">
        <f t="shared" si="51"/>
        <v>0</v>
      </c>
      <c r="N185" s="112">
        <f t="shared" si="51"/>
        <v>31.168499999999998</v>
      </c>
      <c r="O185" s="112">
        <f t="shared" si="51"/>
        <v>160.79264574999999</v>
      </c>
      <c r="P185" s="112">
        <f t="shared" si="51"/>
        <v>2956.0573542500001</v>
      </c>
      <c r="Q185" s="112">
        <f t="shared" si="51"/>
        <v>0</v>
      </c>
      <c r="R185" s="112">
        <f t="shared" si="51"/>
        <v>2956.0573542500001</v>
      </c>
      <c r="S185" s="107"/>
    </row>
    <row r="186" spans="2:19" ht="63.75" customHeight="1" thickBot="1" x14ac:dyDescent="0.35">
      <c r="B186" s="125"/>
      <c r="C186" s="97"/>
      <c r="D186" s="95"/>
      <c r="E186" s="96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107"/>
    </row>
    <row r="187" spans="2:19" ht="63.75" customHeight="1" thickBot="1" x14ac:dyDescent="0.35">
      <c r="B187" s="119" t="s">
        <v>76</v>
      </c>
      <c r="C187" s="97"/>
      <c r="D187" s="95"/>
      <c r="E187" s="96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107"/>
    </row>
    <row r="188" spans="2:19" ht="63.75" customHeight="1" x14ac:dyDescent="0.3">
      <c r="B188" s="120" t="s">
        <v>77</v>
      </c>
      <c r="C188" s="41" t="s">
        <v>314</v>
      </c>
      <c r="D188" s="109">
        <v>239.8</v>
      </c>
      <c r="E188" s="110">
        <v>15</v>
      </c>
      <c r="F188" s="109">
        <f>D188*E188</f>
        <v>3597</v>
      </c>
      <c r="G188" s="109"/>
      <c r="H188" s="109"/>
      <c r="I188" s="109"/>
      <c r="J188" s="109">
        <f>SUM(F188:I188)</f>
        <v>3597</v>
      </c>
      <c r="K188" s="109">
        <v>162.55187199999997</v>
      </c>
      <c r="L188" s="109">
        <f>F188*1.1875%</f>
        <v>42.714375000000004</v>
      </c>
      <c r="M188" s="109"/>
      <c r="N188" s="109">
        <f>F188*1%</f>
        <v>35.97</v>
      </c>
      <c r="O188" s="109">
        <f>SUM(K188:N188)</f>
        <v>241.23624699999996</v>
      </c>
      <c r="P188" s="109">
        <f>J188-O188</f>
        <v>3355.7637530000002</v>
      </c>
      <c r="Q188" s="109"/>
      <c r="R188" s="109">
        <f>P188-Q188</f>
        <v>3355.7637530000002</v>
      </c>
      <c r="S188" s="111"/>
    </row>
    <row r="189" spans="2:19" ht="63.75" customHeight="1" x14ac:dyDescent="0.3">
      <c r="B189" s="122" t="s">
        <v>77</v>
      </c>
      <c r="C189" s="41" t="s">
        <v>315</v>
      </c>
      <c r="D189" s="109">
        <v>239.8</v>
      </c>
      <c r="E189" s="110">
        <v>15</v>
      </c>
      <c r="F189" s="109">
        <f>D189*E189</f>
        <v>3597</v>
      </c>
      <c r="G189" s="109"/>
      <c r="H189" s="109"/>
      <c r="I189" s="109"/>
      <c r="J189" s="109">
        <f>SUM(F189:I189)</f>
        <v>3597</v>
      </c>
      <c r="K189" s="109">
        <v>162.55000000000001</v>
      </c>
      <c r="L189" s="109">
        <f>F189*1.1875%</f>
        <v>42.714375000000004</v>
      </c>
      <c r="M189" s="109"/>
      <c r="N189" s="109">
        <f>F189*1%</f>
        <v>35.97</v>
      </c>
      <c r="O189" s="109">
        <f>SUM(K189:N189)</f>
        <v>241.23437500000003</v>
      </c>
      <c r="P189" s="109">
        <f>J189-O189</f>
        <v>3355.765625</v>
      </c>
      <c r="Q189" s="109"/>
      <c r="R189" s="109">
        <f>P189-Q189</f>
        <v>3355.765625</v>
      </c>
      <c r="S189" s="111"/>
    </row>
    <row r="190" spans="2:19" ht="63.75" customHeight="1" x14ac:dyDescent="0.3">
      <c r="B190" s="122" t="s">
        <v>78</v>
      </c>
      <c r="C190" s="41" t="s">
        <v>316</v>
      </c>
      <c r="D190" s="109">
        <v>260.05</v>
      </c>
      <c r="E190" s="110">
        <v>15</v>
      </c>
      <c r="F190" s="109">
        <f>D190*E190</f>
        <v>3900.75</v>
      </c>
      <c r="G190" s="109"/>
      <c r="H190" s="109"/>
      <c r="I190" s="109"/>
      <c r="J190" s="109">
        <f>SUM(F190:I190)</f>
        <v>3900.75</v>
      </c>
      <c r="K190" s="109">
        <v>302.99987199999998</v>
      </c>
      <c r="L190" s="109">
        <f>F190*1.1875%</f>
        <v>46.321406250000003</v>
      </c>
      <c r="M190" s="109"/>
      <c r="N190" s="109">
        <f>F190*1%</f>
        <v>39.0075</v>
      </c>
      <c r="O190" s="109">
        <f>SUM(K190:N190)</f>
        <v>388.32877824999997</v>
      </c>
      <c r="P190" s="109">
        <f>J190-O190</f>
        <v>3512.4212217499999</v>
      </c>
      <c r="Q190" s="109"/>
      <c r="R190" s="109">
        <f>P190-Q190</f>
        <v>3512.4212217499999</v>
      </c>
      <c r="S190" s="111"/>
    </row>
    <row r="191" spans="2:19" ht="63.75" customHeight="1" x14ac:dyDescent="0.3">
      <c r="B191" s="122" t="s">
        <v>79</v>
      </c>
      <c r="C191" s="41" t="s">
        <v>317</v>
      </c>
      <c r="D191" s="109">
        <v>201.7</v>
      </c>
      <c r="E191" s="110">
        <v>15</v>
      </c>
      <c r="F191" s="109">
        <f>D191*E191</f>
        <v>3025.5</v>
      </c>
      <c r="G191" s="109"/>
      <c r="H191" s="109"/>
      <c r="I191" s="109"/>
      <c r="J191" s="109">
        <f>SUM(F191:I191)</f>
        <v>3025.5</v>
      </c>
      <c r="K191" s="109">
        <v>62.422672000000006</v>
      </c>
      <c r="L191" s="109">
        <f>F191*1.1875%</f>
        <v>35.927812500000002</v>
      </c>
      <c r="M191" s="109"/>
      <c r="N191" s="109">
        <f>F191*1%</f>
        <v>30.254999999999999</v>
      </c>
      <c r="O191" s="109">
        <f>SUM(K191:N191)</f>
        <v>128.60548450000002</v>
      </c>
      <c r="P191" s="109">
        <f>J191-O191</f>
        <v>2896.8945155000001</v>
      </c>
      <c r="Q191" s="109"/>
      <c r="R191" s="109">
        <f>P191-Q191</f>
        <v>2896.8945155000001</v>
      </c>
      <c r="S191" s="111"/>
    </row>
    <row r="192" spans="2:19" ht="63.75" customHeight="1" x14ac:dyDescent="0.3">
      <c r="B192" s="125"/>
      <c r="C192" s="97"/>
      <c r="D192" s="95"/>
      <c r="E192" s="96"/>
      <c r="F192" s="112">
        <f>SUM(F188:F191)</f>
        <v>14120.25</v>
      </c>
      <c r="G192" s="112">
        <f t="shared" ref="G192:R192" si="52">SUM(G188:G191)</f>
        <v>0</v>
      </c>
      <c r="H192" s="112">
        <f t="shared" si="52"/>
        <v>0</v>
      </c>
      <c r="I192" s="112">
        <f t="shared" si="52"/>
        <v>0</v>
      </c>
      <c r="J192" s="112">
        <f t="shared" si="52"/>
        <v>14120.25</v>
      </c>
      <c r="K192" s="112">
        <f t="shared" si="52"/>
        <v>690.52441599999997</v>
      </c>
      <c r="L192" s="112">
        <f t="shared" si="52"/>
        <v>167.67796874999999</v>
      </c>
      <c r="M192" s="112">
        <f t="shared" si="52"/>
        <v>0</v>
      </c>
      <c r="N192" s="112">
        <f t="shared" si="52"/>
        <v>141.20249999999999</v>
      </c>
      <c r="O192" s="112">
        <f t="shared" si="52"/>
        <v>999.40488474999995</v>
      </c>
      <c r="P192" s="112">
        <f t="shared" si="52"/>
        <v>13120.84511525</v>
      </c>
      <c r="Q192" s="112">
        <f t="shared" si="52"/>
        <v>0</v>
      </c>
      <c r="R192" s="112">
        <f t="shared" si="52"/>
        <v>13120.84511525</v>
      </c>
      <c r="S192" s="107"/>
    </row>
    <row r="193" spans="2:19" ht="63.75" customHeight="1" thickBot="1" x14ac:dyDescent="0.35">
      <c r="B193" s="125"/>
      <c r="C193" s="97"/>
      <c r="D193" s="95"/>
      <c r="E193" s="96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107"/>
    </row>
    <row r="194" spans="2:19" ht="63.75" customHeight="1" thickBot="1" x14ac:dyDescent="0.35">
      <c r="B194" s="119" t="s">
        <v>80</v>
      </c>
      <c r="C194" s="97"/>
      <c r="D194" s="95"/>
      <c r="E194" s="96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107"/>
    </row>
    <row r="195" spans="2:19" ht="63.75" customHeight="1" x14ac:dyDescent="0.3">
      <c r="B195" s="120" t="s">
        <v>181</v>
      </c>
      <c r="C195" s="41" t="s">
        <v>318</v>
      </c>
      <c r="D195" s="109">
        <v>423.02</v>
      </c>
      <c r="E195" s="110">
        <v>15</v>
      </c>
      <c r="F195" s="109">
        <f>D195*E195</f>
        <v>6345.2999999999993</v>
      </c>
      <c r="G195" s="109"/>
      <c r="H195" s="109"/>
      <c r="I195" s="109"/>
      <c r="J195" s="109">
        <f>SUM(F195:I195)</f>
        <v>6345.2999999999993</v>
      </c>
      <c r="K195" s="109">
        <v>717.18170399999985</v>
      </c>
      <c r="L195" s="109"/>
      <c r="M195" s="109"/>
      <c r="N195" s="109"/>
      <c r="O195" s="109">
        <f>SUM(K195:N195)</f>
        <v>717.18170399999985</v>
      </c>
      <c r="P195" s="109">
        <f>J195-O195</f>
        <v>5628.1182959999996</v>
      </c>
      <c r="Q195" s="109">
        <f>F195*3%</f>
        <v>190.35899999999998</v>
      </c>
      <c r="R195" s="109">
        <f>P195-Q195</f>
        <v>5437.7592959999993</v>
      </c>
      <c r="S195" s="111"/>
    </row>
    <row r="196" spans="2:19" ht="63.75" customHeight="1" x14ac:dyDescent="0.3">
      <c r="B196" s="122" t="s">
        <v>182</v>
      </c>
      <c r="C196" s="41" t="s">
        <v>319</v>
      </c>
      <c r="D196" s="109">
        <v>271.06</v>
      </c>
      <c r="E196" s="110">
        <v>15</v>
      </c>
      <c r="F196" s="109">
        <f t="shared" ref="F196:F280" si="53">D196*E196</f>
        <v>4065.9</v>
      </c>
      <c r="G196" s="109"/>
      <c r="H196" s="109"/>
      <c r="I196" s="109"/>
      <c r="J196" s="109">
        <f t="shared" ref="J196:J280" si="54">SUM(F196:I196)</f>
        <v>4065.9</v>
      </c>
      <c r="K196" s="109">
        <v>320.96819199999999</v>
      </c>
      <c r="L196" s="109">
        <f>F196*1.1875%</f>
        <v>48.282562500000004</v>
      </c>
      <c r="M196" s="109"/>
      <c r="N196" s="109">
        <f>F196*1%</f>
        <v>40.658999999999999</v>
      </c>
      <c r="O196" s="109">
        <f t="shared" ref="O196:O209" si="55">SUM(K196:N196)</f>
        <v>409.90975449999996</v>
      </c>
      <c r="P196" s="109">
        <f t="shared" ref="P196:P209" si="56">J196-O196</f>
        <v>3655.9902455000001</v>
      </c>
      <c r="Q196" s="109"/>
      <c r="R196" s="109">
        <f t="shared" ref="R196:R209" si="57">P196-Q196</f>
        <v>3655.9902455000001</v>
      </c>
      <c r="S196" s="111"/>
    </row>
    <row r="197" spans="2:19" ht="63.75" customHeight="1" x14ac:dyDescent="0.3">
      <c r="B197" s="122" t="s">
        <v>183</v>
      </c>
      <c r="C197" s="41" t="s">
        <v>320</v>
      </c>
      <c r="D197" s="109">
        <v>271.06</v>
      </c>
      <c r="E197" s="110">
        <v>15</v>
      </c>
      <c r="F197" s="109">
        <f t="shared" si="53"/>
        <v>4065.9</v>
      </c>
      <c r="G197" s="109"/>
      <c r="H197" s="109"/>
      <c r="I197" s="109"/>
      <c r="J197" s="109">
        <f t="shared" si="54"/>
        <v>4065.9</v>
      </c>
      <c r="K197" s="109">
        <v>320.96800000000002</v>
      </c>
      <c r="L197" s="109">
        <f t="shared" ref="L197:L209" si="58">F197*1.1875%</f>
        <v>48.282562500000004</v>
      </c>
      <c r="M197" s="109"/>
      <c r="N197" s="109">
        <f t="shared" ref="N197:N209" si="59">F197*1%</f>
        <v>40.658999999999999</v>
      </c>
      <c r="O197" s="109">
        <f t="shared" si="55"/>
        <v>409.90956249999999</v>
      </c>
      <c r="P197" s="109">
        <f t="shared" si="56"/>
        <v>3655.9904375000001</v>
      </c>
      <c r="Q197" s="109"/>
      <c r="R197" s="109">
        <f t="shared" si="57"/>
        <v>3655.9904375000001</v>
      </c>
      <c r="S197" s="111"/>
    </row>
    <row r="198" spans="2:19" ht="63.75" customHeight="1" x14ac:dyDescent="0.3">
      <c r="B198" s="122" t="s">
        <v>81</v>
      </c>
      <c r="C198" s="41" t="s">
        <v>321</v>
      </c>
      <c r="D198" s="109">
        <v>207.79</v>
      </c>
      <c r="E198" s="110">
        <v>15</v>
      </c>
      <c r="F198" s="109">
        <f t="shared" si="53"/>
        <v>3116.85</v>
      </c>
      <c r="G198" s="109"/>
      <c r="H198" s="109"/>
      <c r="I198" s="109"/>
      <c r="J198" s="109">
        <f t="shared" si="54"/>
        <v>3116.85</v>
      </c>
      <c r="K198" s="109">
        <v>92.61</v>
      </c>
      <c r="L198" s="109">
        <f t="shared" si="58"/>
        <v>37.012593750000001</v>
      </c>
      <c r="M198" s="109"/>
      <c r="N198" s="109">
        <f t="shared" si="59"/>
        <v>31.168499999999998</v>
      </c>
      <c r="O198" s="109">
        <f t="shared" si="55"/>
        <v>160.79109374999999</v>
      </c>
      <c r="P198" s="109">
        <f t="shared" si="56"/>
        <v>2956.0589062499998</v>
      </c>
      <c r="Q198" s="109"/>
      <c r="R198" s="109">
        <f t="shared" si="57"/>
        <v>2956.0589062499998</v>
      </c>
      <c r="S198" s="111"/>
    </row>
    <row r="199" spans="2:19" ht="63.75" customHeight="1" x14ac:dyDescent="0.3">
      <c r="B199" s="122" t="s">
        <v>81</v>
      </c>
      <c r="C199" s="41" t="s">
        <v>322</v>
      </c>
      <c r="D199" s="109">
        <v>166.93</v>
      </c>
      <c r="E199" s="110">
        <v>15</v>
      </c>
      <c r="F199" s="109">
        <f t="shared" si="53"/>
        <v>2503.9500000000003</v>
      </c>
      <c r="G199" s="109"/>
      <c r="H199" s="109"/>
      <c r="I199" s="109">
        <v>9.3219679999999698</v>
      </c>
      <c r="J199" s="109">
        <f t="shared" si="54"/>
        <v>2513.271968</v>
      </c>
      <c r="K199" s="109"/>
      <c r="L199" s="109">
        <f t="shared" si="58"/>
        <v>29.734406250000003</v>
      </c>
      <c r="M199" s="109"/>
      <c r="N199" s="109">
        <f t="shared" si="59"/>
        <v>25.039500000000004</v>
      </c>
      <c r="O199" s="109">
        <f t="shared" si="55"/>
        <v>54.77390625000001</v>
      </c>
      <c r="P199" s="109">
        <f t="shared" si="56"/>
        <v>2458.49806175</v>
      </c>
      <c r="Q199" s="109"/>
      <c r="R199" s="109">
        <f t="shared" si="57"/>
        <v>2458.49806175</v>
      </c>
      <c r="S199" s="111"/>
    </row>
    <row r="200" spans="2:19" ht="63.75" customHeight="1" x14ac:dyDescent="0.3">
      <c r="B200" s="122" t="s">
        <v>556</v>
      </c>
      <c r="C200" s="41" t="s">
        <v>323</v>
      </c>
      <c r="D200" s="109">
        <v>180.72</v>
      </c>
      <c r="E200" s="110">
        <v>15</v>
      </c>
      <c r="F200" s="109">
        <f t="shared" si="53"/>
        <v>2710.8</v>
      </c>
      <c r="G200" s="109"/>
      <c r="H200" s="109"/>
      <c r="I200" s="109"/>
      <c r="J200" s="109">
        <f t="shared" si="54"/>
        <v>2710.8</v>
      </c>
      <c r="K200" s="109">
        <v>28.183312000000029</v>
      </c>
      <c r="L200" s="109">
        <f t="shared" si="58"/>
        <v>32.190750000000001</v>
      </c>
      <c r="M200" s="109"/>
      <c r="N200" s="109">
        <f t="shared" si="59"/>
        <v>27.108000000000004</v>
      </c>
      <c r="O200" s="109">
        <f t="shared" si="55"/>
        <v>87.482062000000042</v>
      </c>
      <c r="P200" s="109">
        <f t="shared" si="56"/>
        <v>2623.3179380000001</v>
      </c>
      <c r="Q200" s="109"/>
      <c r="R200" s="113">
        <f t="shared" si="57"/>
        <v>2623.3179380000001</v>
      </c>
      <c r="S200" s="111"/>
    </row>
    <row r="201" spans="2:19" ht="63.75" customHeight="1" x14ac:dyDescent="0.3">
      <c r="B201" s="122" t="s">
        <v>81</v>
      </c>
      <c r="C201" s="41" t="s">
        <v>324</v>
      </c>
      <c r="D201" s="109">
        <v>211.56</v>
      </c>
      <c r="E201" s="110">
        <v>15</v>
      </c>
      <c r="F201" s="109">
        <f t="shared" si="53"/>
        <v>3173.4</v>
      </c>
      <c r="G201" s="109"/>
      <c r="H201" s="109"/>
      <c r="I201" s="109"/>
      <c r="J201" s="109">
        <f t="shared" si="54"/>
        <v>3173.4</v>
      </c>
      <c r="K201" s="109">
        <v>98.764192000000008</v>
      </c>
      <c r="L201" s="109">
        <f t="shared" si="58"/>
        <v>37.684125000000002</v>
      </c>
      <c r="M201" s="109"/>
      <c r="N201" s="109">
        <f t="shared" si="59"/>
        <v>31.734000000000002</v>
      </c>
      <c r="O201" s="109">
        <f t="shared" si="55"/>
        <v>168.18231700000001</v>
      </c>
      <c r="P201" s="109">
        <f t="shared" si="56"/>
        <v>3005.2176829999999</v>
      </c>
      <c r="Q201" s="109"/>
      <c r="R201" s="109">
        <f t="shared" si="57"/>
        <v>3005.2176829999999</v>
      </c>
      <c r="S201" s="111"/>
    </row>
    <row r="202" spans="2:19" ht="63.75" customHeight="1" x14ac:dyDescent="0.3">
      <c r="B202" s="122" t="s">
        <v>183</v>
      </c>
      <c r="C202" s="41" t="s">
        <v>325</v>
      </c>
      <c r="D202" s="109">
        <v>210.12</v>
      </c>
      <c r="E202" s="110">
        <v>15</v>
      </c>
      <c r="F202" s="109">
        <f t="shared" si="53"/>
        <v>3151.8</v>
      </c>
      <c r="G202" s="109"/>
      <c r="H202" s="109"/>
      <c r="I202" s="109"/>
      <c r="J202" s="109">
        <f t="shared" si="54"/>
        <v>3151.8</v>
      </c>
      <c r="K202" s="109">
        <v>96.414112000000017</v>
      </c>
      <c r="L202" s="109">
        <f t="shared" si="58"/>
        <v>37.427625000000006</v>
      </c>
      <c r="M202" s="109"/>
      <c r="N202" s="109">
        <f t="shared" si="59"/>
        <v>31.518000000000004</v>
      </c>
      <c r="O202" s="109">
        <f t="shared" si="55"/>
        <v>165.35973700000002</v>
      </c>
      <c r="P202" s="109">
        <f t="shared" si="56"/>
        <v>2986.440263</v>
      </c>
      <c r="Q202" s="109"/>
      <c r="R202" s="109">
        <f t="shared" si="57"/>
        <v>2986.440263</v>
      </c>
      <c r="S202" s="111"/>
    </row>
    <row r="203" spans="2:19" ht="63.75" customHeight="1" x14ac:dyDescent="0.3">
      <c r="B203" s="122" t="s">
        <v>183</v>
      </c>
      <c r="C203" s="41" t="s">
        <v>326</v>
      </c>
      <c r="D203" s="109">
        <v>210.12</v>
      </c>
      <c r="E203" s="110">
        <v>15</v>
      </c>
      <c r="F203" s="109">
        <f t="shared" si="53"/>
        <v>3151.8</v>
      </c>
      <c r="G203" s="109"/>
      <c r="H203" s="109"/>
      <c r="I203" s="109"/>
      <c r="J203" s="109">
        <f t="shared" si="54"/>
        <v>3151.8</v>
      </c>
      <c r="K203" s="109">
        <v>96.414000000000001</v>
      </c>
      <c r="L203" s="109">
        <f t="shared" si="58"/>
        <v>37.427625000000006</v>
      </c>
      <c r="M203" s="109"/>
      <c r="N203" s="109">
        <f t="shared" si="59"/>
        <v>31.518000000000004</v>
      </c>
      <c r="O203" s="109">
        <f t="shared" si="55"/>
        <v>165.35962500000002</v>
      </c>
      <c r="P203" s="109">
        <f t="shared" si="56"/>
        <v>2986.4403750000001</v>
      </c>
      <c r="Q203" s="109"/>
      <c r="R203" s="109">
        <f t="shared" si="57"/>
        <v>2986.4403750000001</v>
      </c>
      <c r="S203" s="111"/>
    </row>
    <row r="204" spans="2:19" ht="63.75" customHeight="1" x14ac:dyDescent="0.3">
      <c r="B204" s="122" t="s">
        <v>183</v>
      </c>
      <c r="C204" s="41" t="s">
        <v>327</v>
      </c>
      <c r="D204" s="109">
        <v>253.09</v>
      </c>
      <c r="E204" s="110">
        <v>15</v>
      </c>
      <c r="F204" s="109">
        <f t="shared" si="53"/>
        <v>3796.35</v>
      </c>
      <c r="G204" s="109"/>
      <c r="H204" s="109"/>
      <c r="I204" s="109"/>
      <c r="J204" s="109">
        <f t="shared" si="54"/>
        <v>3796.35</v>
      </c>
      <c r="K204" s="109">
        <v>291.64115199999998</v>
      </c>
      <c r="L204" s="109">
        <f t="shared" si="58"/>
        <v>45.081656250000002</v>
      </c>
      <c r="M204" s="109"/>
      <c r="N204" s="109">
        <f t="shared" si="59"/>
        <v>37.963500000000003</v>
      </c>
      <c r="O204" s="109">
        <f t="shared" si="55"/>
        <v>374.68630824999997</v>
      </c>
      <c r="P204" s="109">
        <f t="shared" si="56"/>
        <v>3421.66369175</v>
      </c>
      <c r="Q204" s="109"/>
      <c r="R204" s="109">
        <f t="shared" si="57"/>
        <v>3421.66369175</v>
      </c>
      <c r="S204" s="111"/>
    </row>
    <row r="205" spans="2:19" ht="63.75" customHeight="1" x14ac:dyDescent="0.3">
      <c r="B205" s="122" t="s">
        <v>43</v>
      </c>
      <c r="C205" s="41" t="s">
        <v>328</v>
      </c>
      <c r="D205" s="109">
        <v>271.06</v>
      </c>
      <c r="E205" s="110">
        <v>15</v>
      </c>
      <c r="F205" s="109">
        <f t="shared" si="53"/>
        <v>4065.9</v>
      </c>
      <c r="G205" s="109"/>
      <c r="H205" s="109"/>
      <c r="I205" s="109"/>
      <c r="J205" s="109">
        <f t="shared" si="54"/>
        <v>4065.9</v>
      </c>
      <c r="K205" s="109">
        <v>320.96819199999999</v>
      </c>
      <c r="L205" s="109">
        <f t="shared" si="58"/>
        <v>48.282562500000004</v>
      </c>
      <c r="M205" s="109"/>
      <c r="N205" s="109">
        <f t="shared" si="59"/>
        <v>40.658999999999999</v>
      </c>
      <c r="O205" s="109">
        <f t="shared" si="55"/>
        <v>409.90975449999996</v>
      </c>
      <c r="P205" s="109">
        <f t="shared" si="56"/>
        <v>3655.9902455000001</v>
      </c>
      <c r="Q205" s="109"/>
      <c r="R205" s="109">
        <f t="shared" si="57"/>
        <v>3655.9902455000001</v>
      </c>
      <c r="S205" s="111"/>
    </row>
    <row r="206" spans="2:19" ht="63.75" customHeight="1" x14ac:dyDescent="0.3">
      <c r="B206" s="122" t="s">
        <v>43</v>
      </c>
      <c r="C206" s="41" t="s">
        <v>329</v>
      </c>
      <c r="D206" s="109">
        <v>271.06</v>
      </c>
      <c r="E206" s="110">
        <v>15</v>
      </c>
      <c r="F206" s="109">
        <f t="shared" si="53"/>
        <v>4065.9</v>
      </c>
      <c r="G206" s="109"/>
      <c r="H206" s="109"/>
      <c r="I206" s="109"/>
      <c r="J206" s="109">
        <f t="shared" si="54"/>
        <v>4065.9</v>
      </c>
      <c r="K206" s="109">
        <v>320.96800000000002</v>
      </c>
      <c r="L206" s="109">
        <f t="shared" si="58"/>
        <v>48.282562500000004</v>
      </c>
      <c r="M206" s="109"/>
      <c r="N206" s="109">
        <f t="shared" si="59"/>
        <v>40.658999999999999</v>
      </c>
      <c r="O206" s="109">
        <f t="shared" si="55"/>
        <v>409.90956249999999</v>
      </c>
      <c r="P206" s="109">
        <f t="shared" si="56"/>
        <v>3655.9904375000001</v>
      </c>
      <c r="Q206" s="109"/>
      <c r="R206" s="109">
        <f t="shared" si="57"/>
        <v>3655.9904375000001</v>
      </c>
      <c r="S206" s="111"/>
    </row>
    <row r="207" spans="2:19" ht="63.75" customHeight="1" x14ac:dyDescent="0.3">
      <c r="B207" s="122" t="s">
        <v>81</v>
      </c>
      <c r="C207" s="41" t="s">
        <v>330</v>
      </c>
      <c r="D207" s="109">
        <v>207.79</v>
      </c>
      <c r="E207" s="110">
        <v>15</v>
      </c>
      <c r="F207" s="109">
        <f t="shared" si="53"/>
        <v>3116.85</v>
      </c>
      <c r="G207" s="109"/>
      <c r="H207" s="109"/>
      <c r="I207" s="109"/>
      <c r="J207" s="109">
        <f t="shared" si="54"/>
        <v>3116.85</v>
      </c>
      <c r="K207" s="109">
        <v>92.61</v>
      </c>
      <c r="L207" s="109">
        <f t="shared" si="58"/>
        <v>37.012593750000001</v>
      </c>
      <c r="M207" s="109"/>
      <c r="N207" s="109">
        <f t="shared" si="59"/>
        <v>31.168499999999998</v>
      </c>
      <c r="O207" s="109">
        <f t="shared" si="55"/>
        <v>160.79109374999999</v>
      </c>
      <c r="P207" s="109">
        <f t="shared" si="56"/>
        <v>2956.0589062499998</v>
      </c>
      <c r="Q207" s="109"/>
      <c r="R207" s="109">
        <f t="shared" si="57"/>
        <v>2956.0589062499998</v>
      </c>
      <c r="S207" s="111"/>
    </row>
    <row r="208" spans="2:19" ht="63.75" customHeight="1" x14ac:dyDescent="0.3">
      <c r="B208" s="122" t="s">
        <v>81</v>
      </c>
      <c r="C208" s="41" t="s">
        <v>485</v>
      </c>
      <c r="D208" s="109">
        <v>211.56</v>
      </c>
      <c r="E208" s="110">
        <v>15</v>
      </c>
      <c r="F208" s="109">
        <f t="shared" si="53"/>
        <v>3173.4</v>
      </c>
      <c r="G208" s="109"/>
      <c r="H208" s="109"/>
      <c r="I208" s="109"/>
      <c r="J208" s="109">
        <f t="shared" si="54"/>
        <v>3173.4</v>
      </c>
      <c r="K208" s="109">
        <v>98.76</v>
      </c>
      <c r="L208" s="109">
        <f t="shared" si="58"/>
        <v>37.684125000000002</v>
      </c>
      <c r="M208" s="109"/>
      <c r="N208" s="109" t="s">
        <v>401</v>
      </c>
      <c r="O208" s="109">
        <f t="shared" si="55"/>
        <v>136.44412500000001</v>
      </c>
      <c r="P208" s="109">
        <f t="shared" si="56"/>
        <v>3036.9558750000001</v>
      </c>
      <c r="Q208" s="109"/>
      <c r="R208" s="109">
        <f t="shared" si="57"/>
        <v>3036.9558750000001</v>
      </c>
      <c r="S208" s="111"/>
    </row>
    <row r="209" spans="2:19" ht="63.75" customHeight="1" x14ac:dyDescent="0.3">
      <c r="B209" s="122" t="s">
        <v>81</v>
      </c>
      <c r="C209" s="41" t="s">
        <v>331</v>
      </c>
      <c r="D209" s="109">
        <v>211.56</v>
      </c>
      <c r="E209" s="110">
        <v>15</v>
      </c>
      <c r="F209" s="109">
        <f t="shared" si="53"/>
        <v>3173.4</v>
      </c>
      <c r="G209" s="109"/>
      <c r="H209" s="109"/>
      <c r="I209" s="109"/>
      <c r="J209" s="109">
        <f t="shared" si="54"/>
        <v>3173.4</v>
      </c>
      <c r="K209" s="109">
        <v>98.76</v>
      </c>
      <c r="L209" s="109">
        <f t="shared" si="58"/>
        <v>37.684125000000002</v>
      </c>
      <c r="M209" s="109"/>
      <c r="N209" s="109">
        <f t="shared" si="59"/>
        <v>31.734000000000002</v>
      </c>
      <c r="O209" s="109">
        <f t="shared" si="55"/>
        <v>168.17812500000002</v>
      </c>
      <c r="P209" s="109">
        <f t="shared" si="56"/>
        <v>3005.2218750000002</v>
      </c>
      <c r="Q209" s="109"/>
      <c r="R209" s="109">
        <f t="shared" si="57"/>
        <v>3005.2218750000002</v>
      </c>
      <c r="S209" s="111"/>
    </row>
    <row r="210" spans="2:19" ht="63.75" customHeight="1" x14ac:dyDescent="0.3">
      <c r="B210" s="125"/>
      <c r="C210" s="97"/>
      <c r="D210" s="95"/>
      <c r="E210" s="96"/>
      <c r="F210" s="112">
        <f>SUM(F195:F209)</f>
        <v>53677.5</v>
      </c>
      <c r="G210" s="112">
        <f t="shared" ref="G210:R210" si="60">SUM(G195:G209)</f>
        <v>0</v>
      </c>
      <c r="H210" s="112">
        <f t="shared" si="60"/>
        <v>0</v>
      </c>
      <c r="I210" s="112">
        <f t="shared" si="60"/>
        <v>9.3219679999999698</v>
      </c>
      <c r="J210" s="112">
        <f t="shared" si="60"/>
        <v>53686.821968000004</v>
      </c>
      <c r="K210" s="112">
        <f t="shared" si="60"/>
        <v>2995.2108560000001</v>
      </c>
      <c r="L210" s="112">
        <f t="shared" si="60"/>
        <v>562.06987500000002</v>
      </c>
      <c r="M210" s="112">
        <f t="shared" si="60"/>
        <v>0</v>
      </c>
      <c r="N210" s="112">
        <f t="shared" si="60"/>
        <v>441.58800000000002</v>
      </c>
      <c r="O210" s="112">
        <f t="shared" si="60"/>
        <v>3998.868731</v>
      </c>
      <c r="P210" s="112">
        <f t="shared" si="60"/>
        <v>49687.953236999994</v>
      </c>
      <c r="Q210" s="112">
        <f t="shared" si="60"/>
        <v>190.35899999999998</v>
      </c>
      <c r="R210" s="112">
        <f t="shared" si="60"/>
        <v>49497.594236999998</v>
      </c>
      <c r="S210" s="107"/>
    </row>
    <row r="211" spans="2:19" ht="63.75" customHeight="1" thickBot="1" x14ac:dyDescent="0.35">
      <c r="B211" s="125"/>
      <c r="C211" s="97"/>
      <c r="D211" s="95"/>
      <c r="E211" s="96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107"/>
    </row>
    <row r="212" spans="2:19" ht="63.75" customHeight="1" thickBot="1" x14ac:dyDescent="0.35">
      <c r="B212" s="119" t="s">
        <v>213</v>
      </c>
      <c r="C212" s="97"/>
      <c r="D212" s="95"/>
      <c r="E212" s="96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107"/>
    </row>
    <row r="213" spans="2:19" ht="63.75" customHeight="1" x14ac:dyDescent="0.3">
      <c r="B213" s="120" t="s">
        <v>184</v>
      </c>
      <c r="C213" s="41" t="s">
        <v>486</v>
      </c>
      <c r="D213" s="109">
        <v>228.65</v>
      </c>
      <c r="E213" s="110">
        <v>15</v>
      </c>
      <c r="F213" s="109">
        <f t="shared" si="53"/>
        <v>3429.75</v>
      </c>
      <c r="G213" s="109"/>
      <c r="H213" s="109"/>
      <c r="I213" s="109"/>
      <c r="J213" s="109">
        <f t="shared" si="54"/>
        <v>3429.75</v>
      </c>
      <c r="K213" s="109">
        <v>126.65507199999999</v>
      </c>
      <c r="L213" s="109">
        <f>F213*1.1875%</f>
        <v>40.728281250000002</v>
      </c>
      <c r="M213" s="109"/>
      <c r="N213" s="109">
        <f>F213*1%</f>
        <v>34.297499999999999</v>
      </c>
      <c r="O213" s="109">
        <f>SUM(K213:N213)</f>
        <v>201.68085324999998</v>
      </c>
      <c r="P213" s="109">
        <f>J213-O213</f>
        <v>3228.0691467500001</v>
      </c>
      <c r="Q213" s="109"/>
      <c r="R213" s="113">
        <f>P213-Q213</f>
        <v>3228.0691467500001</v>
      </c>
      <c r="S213" s="111"/>
    </row>
    <row r="214" spans="2:19" ht="63.75" customHeight="1" x14ac:dyDescent="0.3">
      <c r="B214" s="125"/>
      <c r="C214" s="97"/>
      <c r="D214" s="95"/>
      <c r="E214" s="96"/>
      <c r="F214" s="112">
        <f>SUM(F213)</f>
        <v>3429.75</v>
      </c>
      <c r="G214" s="112">
        <f t="shared" ref="G214:R214" si="61">SUM(G213)</f>
        <v>0</v>
      </c>
      <c r="H214" s="112">
        <f t="shared" si="61"/>
        <v>0</v>
      </c>
      <c r="I214" s="112">
        <f t="shared" si="61"/>
        <v>0</v>
      </c>
      <c r="J214" s="112">
        <f t="shared" si="61"/>
        <v>3429.75</v>
      </c>
      <c r="K214" s="112">
        <f t="shared" si="61"/>
        <v>126.65507199999999</v>
      </c>
      <c r="L214" s="112">
        <f t="shared" si="61"/>
        <v>40.728281250000002</v>
      </c>
      <c r="M214" s="112">
        <f t="shared" si="61"/>
        <v>0</v>
      </c>
      <c r="N214" s="112">
        <f t="shared" si="61"/>
        <v>34.297499999999999</v>
      </c>
      <c r="O214" s="112">
        <f t="shared" si="61"/>
        <v>201.68085324999998</v>
      </c>
      <c r="P214" s="112">
        <f t="shared" si="61"/>
        <v>3228.0691467500001</v>
      </c>
      <c r="Q214" s="112">
        <f t="shared" si="61"/>
        <v>0</v>
      </c>
      <c r="R214" s="112">
        <f t="shared" si="61"/>
        <v>3228.0691467500001</v>
      </c>
      <c r="S214" s="107"/>
    </row>
    <row r="215" spans="2:19" ht="63.75" customHeight="1" thickBot="1" x14ac:dyDescent="0.35">
      <c r="B215" s="125"/>
      <c r="C215" s="97"/>
      <c r="D215" s="95"/>
      <c r="E215" s="96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107"/>
    </row>
    <row r="216" spans="2:19" ht="63.75" customHeight="1" thickBot="1" x14ac:dyDescent="0.35">
      <c r="B216" s="119" t="s">
        <v>125</v>
      </c>
      <c r="C216" s="97"/>
      <c r="D216" s="95"/>
      <c r="E216" s="96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107"/>
    </row>
    <row r="217" spans="2:19" ht="63.75" customHeight="1" x14ac:dyDescent="0.3">
      <c r="B217" s="120" t="s">
        <v>185</v>
      </c>
      <c r="C217" s="41" t="s">
        <v>332</v>
      </c>
      <c r="D217" s="109">
        <v>199.27</v>
      </c>
      <c r="E217" s="110">
        <v>15</v>
      </c>
      <c r="F217" s="109">
        <f t="shared" si="53"/>
        <v>2989.05</v>
      </c>
      <c r="G217" s="109"/>
      <c r="H217" s="109"/>
      <c r="I217" s="109"/>
      <c r="J217" s="109">
        <f t="shared" si="54"/>
        <v>2989.05</v>
      </c>
      <c r="K217" s="109">
        <v>58.456912000000017</v>
      </c>
      <c r="L217" s="109">
        <f>F217*1.1875%</f>
        <v>35.494968750000005</v>
      </c>
      <c r="M217" s="109"/>
      <c r="N217" s="109">
        <f>F217*1%</f>
        <v>29.890500000000003</v>
      </c>
      <c r="O217" s="109">
        <f>SUM(K217:N217)</f>
        <v>123.84238075000002</v>
      </c>
      <c r="P217" s="109">
        <f>J217-O217</f>
        <v>2865.2076192500003</v>
      </c>
      <c r="Q217" s="109"/>
      <c r="R217" s="109">
        <f>P217-Q217</f>
        <v>2865.2076192500003</v>
      </c>
      <c r="S217" s="111"/>
    </row>
    <row r="218" spans="2:19" ht="63.75" customHeight="1" x14ac:dyDescent="0.3">
      <c r="B218" s="122" t="s">
        <v>82</v>
      </c>
      <c r="C218" s="41" t="s">
        <v>333</v>
      </c>
      <c r="D218" s="109">
        <v>252.17</v>
      </c>
      <c r="E218" s="110">
        <v>15</v>
      </c>
      <c r="F218" s="109">
        <f t="shared" si="53"/>
        <v>3782.5499999999997</v>
      </c>
      <c r="G218" s="109"/>
      <c r="H218" s="109"/>
      <c r="I218" s="109"/>
      <c r="J218" s="109">
        <f t="shared" si="54"/>
        <v>3782.5499999999997</v>
      </c>
      <c r="K218" s="109">
        <v>290.13971199999992</v>
      </c>
      <c r="L218" s="109">
        <f>F218*1.1875%</f>
        <v>44.917781249999997</v>
      </c>
      <c r="M218" s="109"/>
      <c r="N218" s="109">
        <f>F218*1%</f>
        <v>37.825499999999998</v>
      </c>
      <c r="O218" s="109">
        <f>SUM(K218:N218)</f>
        <v>372.88299324999991</v>
      </c>
      <c r="P218" s="109">
        <f>J218-O218</f>
        <v>3409.6670067499999</v>
      </c>
      <c r="Q218" s="109"/>
      <c r="R218" s="109">
        <f>P218-Q218</f>
        <v>3409.6670067499999</v>
      </c>
      <c r="S218" s="111"/>
    </row>
    <row r="219" spans="2:19" ht="63.75" customHeight="1" x14ac:dyDescent="0.3">
      <c r="B219" s="125"/>
      <c r="C219" s="97"/>
      <c r="D219" s="95"/>
      <c r="E219" s="96"/>
      <c r="F219" s="112">
        <f>SUM(F217:F218)</f>
        <v>6771.6</v>
      </c>
      <c r="G219" s="112">
        <f t="shared" ref="G219:R219" si="62">SUM(G217:G218)</f>
        <v>0</v>
      </c>
      <c r="H219" s="112">
        <f t="shared" si="62"/>
        <v>0</v>
      </c>
      <c r="I219" s="112">
        <f t="shared" si="62"/>
        <v>0</v>
      </c>
      <c r="J219" s="112">
        <f t="shared" si="62"/>
        <v>6771.6</v>
      </c>
      <c r="K219" s="112">
        <f t="shared" si="62"/>
        <v>348.59662399999991</v>
      </c>
      <c r="L219" s="112">
        <f t="shared" si="62"/>
        <v>80.412750000000003</v>
      </c>
      <c r="M219" s="112">
        <f t="shared" si="62"/>
        <v>0</v>
      </c>
      <c r="N219" s="112">
        <f t="shared" si="62"/>
        <v>67.716000000000008</v>
      </c>
      <c r="O219" s="112">
        <f t="shared" si="62"/>
        <v>496.72537399999993</v>
      </c>
      <c r="P219" s="112">
        <f t="shared" si="62"/>
        <v>6274.8746260000007</v>
      </c>
      <c r="Q219" s="112">
        <f t="shared" si="62"/>
        <v>0</v>
      </c>
      <c r="R219" s="112">
        <f t="shared" si="62"/>
        <v>6274.8746260000007</v>
      </c>
      <c r="S219" s="107"/>
    </row>
    <row r="220" spans="2:19" ht="63.75" customHeight="1" thickBot="1" x14ac:dyDescent="0.35">
      <c r="B220" s="125"/>
      <c r="C220" s="97"/>
      <c r="D220" s="95"/>
      <c r="E220" s="96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107"/>
    </row>
    <row r="221" spans="2:19" ht="63.75" customHeight="1" thickBot="1" x14ac:dyDescent="0.35">
      <c r="B221" s="119" t="s">
        <v>83</v>
      </c>
      <c r="C221" s="97"/>
      <c r="D221" s="95"/>
      <c r="E221" s="96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107"/>
    </row>
    <row r="222" spans="2:19" ht="63.75" customHeight="1" thickBot="1" x14ac:dyDescent="0.35">
      <c r="B222" s="91"/>
      <c r="C222" s="97"/>
      <c r="D222" s="95"/>
      <c r="E222" s="96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107"/>
    </row>
    <row r="223" spans="2:19" ht="63.75" customHeight="1" thickBot="1" x14ac:dyDescent="0.35">
      <c r="B223" s="119" t="s">
        <v>84</v>
      </c>
      <c r="C223" s="97"/>
      <c r="D223" s="95"/>
      <c r="E223" s="96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107"/>
    </row>
    <row r="224" spans="2:19" ht="63.75" customHeight="1" x14ac:dyDescent="0.3">
      <c r="B224" s="120" t="s">
        <v>186</v>
      </c>
      <c r="C224" s="41" t="s">
        <v>334</v>
      </c>
      <c r="D224" s="109">
        <v>131.66999999999999</v>
      </c>
      <c r="E224" s="110">
        <v>15</v>
      </c>
      <c r="F224" s="109">
        <f t="shared" si="53"/>
        <v>1975.0499999999997</v>
      </c>
      <c r="G224" s="109"/>
      <c r="H224" s="109"/>
      <c r="I224" s="109">
        <v>75.01624000000001</v>
      </c>
      <c r="J224" s="109">
        <f t="shared" si="54"/>
        <v>2050.0662399999997</v>
      </c>
      <c r="K224" s="109"/>
      <c r="L224" s="109">
        <f>F224*1.1875%</f>
        <v>23.453718749999997</v>
      </c>
      <c r="M224" s="109"/>
      <c r="N224" s="109">
        <f>F224*1%</f>
        <v>19.750499999999999</v>
      </c>
      <c r="O224" s="109">
        <f>SUM(K224:N224)</f>
        <v>43.204218749999995</v>
      </c>
      <c r="P224" s="109">
        <f>J224-O224</f>
        <v>2006.8620212499995</v>
      </c>
      <c r="Q224" s="109"/>
      <c r="R224" s="109">
        <f>P224-Q224</f>
        <v>2006.8620212499995</v>
      </c>
      <c r="S224" s="111"/>
    </row>
    <row r="225" spans="2:19" ht="63.75" customHeight="1" x14ac:dyDescent="0.3">
      <c r="B225" s="122" t="s">
        <v>186</v>
      </c>
      <c r="C225" s="41" t="s">
        <v>335</v>
      </c>
      <c r="D225" s="109">
        <v>219.32</v>
      </c>
      <c r="E225" s="110">
        <v>15</v>
      </c>
      <c r="F225" s="109">
        <f t="shared" si="53"/>
        <v>3289.7999999999997</v>
      </c>
      <c r="G225" s="109"/>
      <c r="H225" s="109"/>
      <c r="I225" s="109"/>
      <c r="J225" s="109">
        <f t="shared" si="54"/>
        <v>3289.7999999999997</v>
      </c>
      <c r="K225" s="109">
        <v>111.42851199999998</v>
      </c>
      <c r="L225" s="109">
        <f>F225*1.1875%</f>
        <v>39.066375000000001</v>
      </c>
      <c r="M225" s="109"/>
      <c r="N225" s="109">
        <f>F225*1%</f>
        <v>32.897999999999996</v>
      </c>
      <c r="O225" s="109">
        <f>SUM(K225:N225)</f>
        <v>183.39288699999997</v>
      </c>
      <c r="P225" s="109">
        <f>J225-O225</f>
        <v>3106.4071129999998</v>
      </c>
      <c r="Q225" s="109"/>
      <c r="R225" s="109">
        <f>P225-Q225</f>
        <v>3106.4071129999998</v>
      </c>
      <c r="S225" s="111"/>
    </row>
    <row r="226" spans="2:19" ht="63.75" customHeight="1" x14ac:dyDescent="0.3">
      <c r="B226" s="122" t="s">
        <v>187</v>
      </c>
      <c r="C226" s="41" t="s">
        <v>336</v>
      </c>
      <c r="D226" s="109">
        <v>174.01</v>
      </c>
      <c r="E226" s="110">
        <v>15</v>
      </c>
      <c r="F226" s="109">
        <f t="shared" si="53"/>
        <v>2610.1499999999996</v>
      </c>
      <c r="G226" s="109"/>
      <c r="H226" s="109"/>
      <c r="I226" s="109"/>
      <c r="J226" s="109">
        <f t="shared" si="54"/>
        <v>2610.1499999999996</v>
      </c>
      <c r="K226" s="109">
        <v>2.2325919999999542</v>
      </c>
      <c r="L226" s="109">
        <f>F226*1.1875%</f>
        <v>30.995531249999996</v>
      </c>
      <c r="M226" s="109"/>
      <c r="N226" s="109">
        <f>F226*1%</f>
        <v>26.101499999999998</v>
      </c>
      <c r="O226" s="109">
        <f>SUM(K226:N226)</f>
        <v>59.329623249999955</v>
      </c>
      <c r="P226" s="109">
        <f>J226-O226</f>
        <v>2550.8203767499995</v>
      </c>
      <c r="Q226" s="109"/>
      <c r="R226" s="109">
        <f>P226-Q226</f>
        <v>2550.8203767499995</v>
      </c>
      <c r="S226" s="111"/>
    </row>
    <row r="227" spans="2:19" ht="63.75" customHeight="1" x14ac:dyDescent="0.3">
      <c r="B227" s="122" t="s">
        <v>25</v>
      </c>
      <c r="C227" s="41" t="s">
        <v>337</v>
      </c>
      <c r="D227" s="109">
        <v>180.72</v>
      </c>
      <c r="E227" s="110">
        <v>15</v>
      </c>
      <c r="F227" s="109">
        <f t="shared" si="53"/>
        <v>2710.8</v>
      </c>
      <c r="G227" s="109"/>
      <c r="H227" s="109"/>
      <c r="I227" s="109"/>
      <c r="J227" s="109">
        <f t="shared" si="54"/>
        <v>2710.8</v>
      </c>
      <c r="K227" s="109">
        <v>28.183312000000029</v>
      </c>
      <c r="L227" s="109">
        <f>F227*1.1875%</f>
        <v>32.190750000000001</v>
      </c>
      <c r="M227" s="109"/>
      <c r="N227" s="109">
        <f>F227*1%</f>
        <v>27.108000000000004</v>
      </c>
      <c r="O227" s="109">
        <f>SUM(K227:N227)</f>
        <v>87.482062000000042</v>
      </c>
      <c r="P227" s="109">
        <f>J227-O227</f>
        <v>2623.3179380000001</v>
      </c>
      <c r="Q227" s="109"/>
      <c r="R227" s="109">
        <f>P227-Q227</f>
        <v>2623.3179380000001</v>
      </c>
      <c r="S227" s="111"/>
    </row>
    <row r="228" spans="2:19" ht="63.75" customHeight="1" x14ac:dyDescent="0.3">
      <c r="B228" s="125"/>
      <c r="C228" s="97"/>
      <c r="D228" s="95"/>
      <c r="E228" s="96"/>
      <c r="F228" s="112">
        <f>SUM(F224:F227)</f>
        <v>10585.8</v>
      </c>
      <c r="G228" s="112">
        <f t="shared" ref="G228:R228" si="63">SUM(G224:G227)</f>
        <v>0</v>
      </c>
      <c r="H228" s="112">
        <f t="shared" si="63"/>
        <v>0</v>
      </c>
      <c r="I228" s="112">
        <f t="shared" si="63"/>
        <v>75.01624000000001</v>
      </c>
      <c r="J228" s="112">
        <f t="shared" si="63"/>
        <v>10660.81624</v>
      </c>
      <c r="K228" s="112">
        <f t="shared" si="63"/>
        <v>141.84441599999997</v>
      </c>
      <c r="L228" s="112">
        <f t="shared" si="63"/>
        <v>125.70637500000001</v>
      </c>
      <c r="M228" s="112">
        <f t="shared" si="63"/>
        <v>0</v>
      </c>
      <c r="N228" s="112">
        <f t="shared" si="63"/>
        <v>105.858</v>
      </c>
      <c r="O228" s="112">
        <f t="shared" si="63"/>
        <v>373.40879099999995</v>
      </c>
      <c r="P228" s="112">
        <f t="shared" si="63"/>
        <v>10287.407448999998</v>
      </c>
      <c r="Q228" s="112">
        <f t="shared" si="63"/>
        <v>0</v>
      </c>
      <c r="R228" s="112">
        <f t="shared" si="63"/>
        <v>10287.407448999998</v>
      </c>
      <c r="S228" s="107"/>
    </row>
    <row r="229" spans="2:19" ht="63.75" customHeight="1" thickBot="1" x14ac:dyDescent="0.35">
      <c r="B229" s="125"/>
      <c r="C229" s="97"/>
      <c r="D229" s="95"/>
      <c r="E229" s="96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107"/>
    </row>
    <row r="230" spans="2:19" ht="63.75" customHeight="1" thickBot="1" x14ac:dyDescent="0.35">
      <c r="B230" s="119" t="s">
        <v>85</v>
      </c>
      <c r="C230" s="97"/>
      <c r="D230" s="95"/>
      <c r="E230" s="96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107"/>
    </row>
    <row r="231" spans="2:19" ht="63.75" customHeight="1" x14ac:dyDescent="0.3">
      <c r="B231" s="120" t="s">
        <v>56</v>
      </c>
      <c r="C231" s="41" t="s">
        <v>338</v>
      </c>
      <c r="D231" s="109">
        <v>144.08000000000001</v>
      </c>
      <c r="E231" s="110">
        <v>15</v>
      </c>
      <c r="F231" s="109">
        <f t="shared" si="53"/>
        <v>2161.2000000000003</v>
      </c>
      <c r="G231" s="109"/>
      <c r="H231" s="109"/>
      <c r="I231" s="109">
        <v>63.10263999999998</v>
      </c>
      <c r="J231" s="109">
        <f t="shared" si="54"/>
        <v>2224.3026400000003</v>
      </c>
      <c r="K231" s="109"/>
      <c r="L231" s="109"/>
      <c r="M231" s="109"/>
      <c r="N231" s="109"/>
      <c r="O231" s="109">
        <f>SUM(K231:N231)</f>
        <v>0</v>
      </c>
      <c r="P231" s="109">
        <f>J231-O231</f>
        <v>2224.3026400000003</v>
      </c>
      <c r="Q231" s="109"/>
      <c r="R231" s="109">
        <f>P231-Q231</f>
        <v>2224.3026400000003</v>
      </c>
      <c r="S231" s="111"/>
    </row>
    <row r="232" spans="2:19" ht="63.75" customHeight="1" x14ac:dyDescent="0.3">
      <c r="B232" s="122" t="s">
        <v>188</v>
      </c>
      <c r="C232" s="41" t="s">
        <v>339</v>
      </c>
      <c r="D232" s="109">
        <v>166.98</v>
      </c>
      <c r="E232" s="110">
        <v>15</v>
      </c>
      <c r="F232" s="109">
        <f t="shared" si="53"/>
        <v>2504.6999999999998</v>
      </c>
      <c r="G232" s="109"/>
      <c r="H232" s="109"/>
      <c r="I232" s="90">
        <v>9.2403680000000179</v>
      </c>
      <c r="J232" s="109">
        <f t="shared" si="54"/>
        <v>2513.940368</v>
      </c>
      <c r="K232" s="109"/>
      <c r="L232" s="109"/>
      <c r="M232" s="109"/>
      <c r="N232" s="109">
        <f>F232*1%</f>
        <v>25.046999999999997</v>
      </c>
      <c r="O232" s="109">
        <f>SUM(K232:N232)</f>
        <v>25.046999999999997</v>
      </c>
      <c r="P232" s="109">
        <f>J232-O232</f>
        <v>2488.893368</v>
      </c>
      <c r="Q232" s="109"/>
      <c r="R232" s="109">
        <f>P232-Q232</f>
        <v>2488.893368</v>
      </c>
      <c r="S232" s="111"/>
    </row>
    <row r="233" spans="2:19" ht="63.75" customHeight="1" x14ac:dyDescent="0.3">
      <c r="B233" s="122" t="s">
        <v>86</v>
      </c>
      <c r="C233" s="41" t="s">
        <v>340</v>
      </c>
      <c r="D233" s="109">
        <v>198.78</v>
      </c>
      <c r="E233" s="110">
        <v>15</v>
      </c>
      <c r="F233" s="109">
        <f t="shared" si="53"/>
        <v>2981.7</v>
      </c>
      <c r="G233" s="109"/>
      <c r="H233" s="109"/>
      <c r="I233" s="109"/>
      <c r="J233" s="109">
        <f t="shared" si="54"/>
        <v>2981.7</v>
      </c>
      <c r="K233" s="109">
        <v>57.657231999999993</v>
      </c>
      <c r="L233" s="109">
        <f>F233*1.1875%</f>
        <v>35.407687500000002</v>
      </c>
      <c r="M233" s="109"/>
      <c r="N233" s="109">
        <f>F233*1%</f>
        <v>29.817</v>
      </c>
      <c r="O233" s="109">
        <f>SUM(K233:N233)</f>
        <v>122.88191950000001</v>
      </c>
      <c r="P233" s="109">
        <f>J233-O233</f>
        <v>2858.8180804999997</v>
      </c>
      <c r="Q233" s="109"/>
      <c r="R233" s="109">
        <f>P233-Q233</f>
        <v>2858.8180804999997</v>
      </c>
      <c r="S233" s="111"/>
    </row>
    <row r="234" spans="2:19" ht="63.75" customHeight="1" x14ac:dyDescent="0.3">
      <c r="B234" s="122" t="s">
        <v>189</v>
      </c>
      <c r="C234" s="41" t="s">
        <v>405</v>
      </c>
      <c r="D234" s="109">
        <v>190.94</v>
      </c>
      <c r="E234" s="110">
        <v>15</v>
      </c>
      <c r="F234" s="109">
        <f t="shared" si="53"/>
        <v>2864.1</v>
      </c>
      <c r="G234" s="109"/>
      <c r="H234" s="109"/>
      <c r="I234" s="109"/>
      <c r="J234" s="109">
        <f t="shared" si="54"/>
        <v>2864.1</v>
      </c>
      <c r="K234" s="109">
        <v>44.862351999999987</v>
      </c>
      <c r="L234" s="109"/>
      <c r="M234" s="109"/>
      <c r="N234" s="109"/>
      <c r="O234" s="109">
        <f>SUM(K234:N234)</f>
        <v>44.862351999999987</v>
      </c>
      <c r="P234" s="109">
        <f>J234-O234</f>
        <v>2819.2376479999998</v>
      </c>
      <c r="Q234" s="109"/>
      <c r="R234" s="113">
        <f>P234-Q234</f>
        <v>2819.2376479999998</v>
      </c>
      <c r="S234" s="111"/>
    </row>
    <row r="235" spans="2:19" ht="63.75" customHeight="1" x14ac:dyDescent="0.3">
      <c r="B235" s="125"/>
      <c r="C235" s="97"/>
      <c r="D235" s="95"/>
      <c r="E235" s="96"/>
      <c r="F235" s="112">
        <f>SUM(F231:F234)</f>
        <v>10511.699999999999</v>
      </c>
      <c r="G235" s="112">
        <f t="shared" ref="G235:R235" si="64">SUM(G231:G234)</f>
        <v>0</v>
      </c>
      <c r="H235" s="112">
        <f t="shared" si="64"/>
        <v>0</v>
      </c>
      <c r="I235" s="112">
        <f t="shared" si="64"/>
        <v>72.343007999999998</v>
      </c>
      <c r="J235" s="112">
        <f t="shared" si="64"/>
        <v>10584.043008000001</v>
      </c>
      <c r="K235" s="112">
        <f t="shared" si="64"/>
        <v>102.51958399999998</v>
      </c>
      <c r="L235" s="112">
        <f t="shared" si="64"/>
        <v>35.407687500000002</v>
      </c>
      <c r="M235" s="112">
        <f t="shared" si="64"/>
        <v>0</v>
      </c>
      <c r="N235" s="112">
        <f t="shared" si="64"/>
        <v>54.863999999999997</v>
      </c>
      <c r="O235" s="112">
        <f t="shared" si="64"/>
        <v>192.79127149999999</v>
      </c>
      <c r="P235" s="112">
        <f t="shared" si="64"/>
        <v>10391.2517365</v>
      </c>
      <c r="Q235" s="112">
        <f t="shared" si="64"/>
        <v>0</v>
      </c>
      <c r="R235" s="112">
        <f t="shared" si="64"/>
        <v>10391.2517365</v>
      </c>
      <c r="S235" s="107"/>
    </row>
    <row r="236" spans="2:19" ht="63.75" customHeight="1" thickBot="1" x14ac:dyDescent="0.35">
      <c r="B236" s="125"/>
      <c r="C236" s="97"/>
      <c r="D236" s="95"/>
      <c r="E236" s="96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107"/>
    </row>
    <row r="237" spans="2:19" ht="63.75" customHeight="1" thickBot="1" x14ac:dyDescent="0.35">
      <c r="B237" s="119" t="s">
        <v>87</v>
      </c>
      <c r="C237" s="97"/>
      <c r="D237" s="95"/>
      <c r="E237" s="96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107"/>
    </row>
    <row r="238" spans="2:19" ht="63.75" customHeight="1" x14ac:dyDescent="0.3">
      <c r="B238" s="120" t="s">
        <v>190</v>
      </c>
      <c r="C238" s="41" t="s">
        <v>341</v>
      </c>
      <c r="D238" s="109">
        <v>348.03</v>
      </c>
      <c r="E238" s="110">
        <v>15</v>
      </c>
      <c r="F238" s="109">
        <f t="shared" si="53"/>
        <v>5220.45</v>
      </c>
      <c r="G238" s="109"/>
      <c r="H238" s="109"/>
      <c r="I238" s="109"/>
      <c r="J238" s="109">
        <f t="shared" si="54"/>
        <v>5220.45</v>
      </c>
      <c r="K238" s="109">
        <v>501.09348799999992</v>
      </c>
      <c r="L238" s="109">
        <f>F238*1.1875%</f>
        <v>61.992843749999999</v>
      </c>
      <c r="M238" s="109"/>
      <c r="N238" s="109">
        <f>F238*1%</f>
        <v>52.204499999999996</v>
      </c>
      <c r="O238" s="109">
        <f>SUM(K238:N238)</f>
        <v>615.29083174999982</v>
      </c>
      <c r="P238" s="109">
        <f>J238-O238</f>
        <v>4605.1591682500002</v>
      </c>
      <c r="Q238" s="109"/>
      <c r="R238" s="109">
        <f>P238-Q238</f>
        <v>4605.1591682500002</v>
      </c>
      <c r="S238" s="111"/>
    </row>
    <row r="239" spans="2:19" ht="63.75" customHeight="1" x14ac:dyDescent="0.3">
      <c r="B239" s="122" t="s">
        <v>191</v>
      </c>
      <c r="C239" s="41" t="s">
        <v>342</v>
      </c>
      <c r="D239" s="109">
        <v>210.12</v>
      </c>
      <c r="E239" s="110">
        <v>15</v>
      </c>
      <c r="F239" s="109">
        <f t="shared" si="53"/>
        <v>3151.8</v>
      </c>
      <c r="G239" s="109"/>
      <c r="H239" s="109"/>
      <c r="I239" s="109"/>
      <c r="J239" s="109">
        <f t="shared" si="54"/>
        <v>3151.8</v>
      </c>
      <c r="K239" s="109">
        <v>96.414112000000017</v>
      </c>
      <c r="L239" s="109"/>
      <c r="M239" s="109"/>
      <c r="N239" s="109"/>
      <c r="O239" s="109">
        <f>SUM(K239:N239)</f>
        <v>96.414112000000017</v>
      </c>
      <c r="P239" s="109">
        <f>J239-O239</f>
        <v>3055.3858880000003</v>
      </c>
      <c r="Q239" s="109"/>
      <c r="R239" s="109">
        <f>P239-Q239</f>
        <v>3055.3858880000003</v>
      </c>
      <c r="S239" s="111"/>
    </row>
    <row r="240" spans="2:19" ht="63.75" customHeight="1" x14ac:dyDescent="0.3">
      <c r="B240" s="125"/>
      <c r="C240" s="97"/>
      <c r="D240" s="95"/>
      <c r="E240" s="96"/>
      <c r="F240" s="112">
        <f>SUM(F238:F239)</f>
        <v>8372.25</v>
      </c>
      <c r="G240" s="112">
        <f t="shared" ref="G240:R240" si="65">SUM(G238:G239)</f>
        <v>0</v>
      </c>
      <c r="H240" s="112">
        <f t="shared" si="65"/>
        <v>0</v>
      </c>
      <c r="I240" s="112">
        <f t="shared" si="65"/>
        <v>0</v>
      </c>
      <c r="J240" s="112">
        <f t="shared" si="65"/>
        <v>8372.25</v>
      </c>
      <c r="K240" s="112">
        <f t="shared" si="65"/>
        <v>597.50759999999991</v>
      </c>
      <c r="L240" s="112">
        <f t="shared" si="65"/>
        <v>61.992843749999999</v>
      </c>
      <c r="M240" s="112">
        <f t="shared" si="65"/>
        <v>0</v>
      </c>
      <c r="N240" s="112">
        <f t="shared" si="65"/>
        <v>52.204499999999996</v>
      </c>
      <c r="O240" s="112">
        <f t="shared" si="65"/>
        <v>711.70494374999987</v>
      </c>
      <c r="P240" s="112">
        <f t="shared" si="65"/>
        <v>7660.5450562500009</v>
      </c>
      <c r="Q240" s="112">
        <f t="shared" si="65"/>
        <v>0</v>
      </c>
      <c r="R240" s="112">
        <f t="shared" si="65"/>
        <v>7660.5450562500009</v>
      </c>
      <c r="S240" s="107"/>
    </row>
    <row r="241" spans="2:19" ht="63.75" customHeight="1" thickBot="1" x14ac:dyDescent="0.35">
      <c r="B241" s="125"/>
      <c r="C241" s="97"/>
      <c r="D241" s="95"/>
      <c r="E241" s="96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107"/>
    </row>
    <row r="242" spans="2:19" ht="63.75" customHeight="1" thickBot="1" x14ac:dyDescent="0.35">
      <c r="B242" s="119" t="s">
        <v>192</v>
      </c>
      <c r="C242" s="97"/>
      <c r="D242" s="95"/>
      <c r="E242" s="96"/>
      <c r="F242" s="95"/>
      <c r="G242" s="95"/>
      <c r="H242" s="95"/>
      <c r="I242" s="95"/>
      <c r="J242" s="95"/>
      <c r="K242" s="88"/>
      <c r="L242" s="95"/>
      <c r="M242" s="95"/>
      <c r="N242" s="95"/>
      <c r="O242" s="95"/>
      <c r="P242" s="95"/>
      <c r="Q242" s="95"/>
      <c r="R242" s="95"/>
      <c r="S242" s="107"/>
    </row>
    <row r="243" spans="2:19" ht="63.75" customHeight="1" x14ac:dyDescent="0.3">
      <c r="B243" s="120" t="s">
        <v>193</v>
      </c>
      <c r="C243" s="41" t="s">
        <v>343</v>
      </c>
      <c r="D243" s="109">
        <v>210.12</v>
      </c>
      <c r="E243" s="110">
        <v>15</v>
      </c>
      <c r="F243" s="109">
        <f t="shared" si="53"/>
        <v>3151.8</v>
      </c>
      <c r="G243" s="109"/>
      <c r="H243" s="109"/>
      <c r="I243" s="109"/>
      <c r="J243" s="109">
        <f t="shared" si="54"/>
        <v>3151.8</v>
      </c>
      <c r="K243" s="109">
        <v>96.414112000000017</v>
      </c>
      <c r="L243" s="109">
        <f>F243*1.1875%</f>
        <v>37.427625000000006</v>
      </c>
      <c r="M243" s="109"/>
      <c r="N243" s="109">
        <f>F243*1%</f>
        <v>31.518000000000004</v>
      </c>
      <c r="O243" s="109">
        <f>SUM(K243:N243)</f>
        <v>165.35973700000002</v>
      </c>
      <c r="P243" s="109">
        <f>J243-O243</f>
        <v>2986.440263</v>
      </c>
      <c r="Q243" s="109"/>
      <c r="R243" s="109">
        <f>P243-Q243</f>
        <v>2986.440263</v>
      </c>
      <c r="S243" s="111"/>
    </row>
    <row r="244" spans="2:19" ht="63.75" customHeight="1" x14ac:dyDescent="0.3">
      <c r="B244" s="122" t="s">
        <v>194</v>
      </c>
      <c r="C244" s="41" t="s">
        <v>344</v>
      </c>
      <c r="D244" s="109">
        <v>190.94</v>
      </c>
      <c r="E244" s="110">
        <v>15</v>
      </c>
      <c r="F244" s="109">
        <f t="shared" si="53"/>
        <v>2864.1</v>
      </c>
      <c r="G244" s="109"/>
      <c r="H244" s="109"/>
      <c r="I244" s="109"/>
      <c r="J244" s="109">
        <f t="shared" si="54"/>
        <v>2864.1</v>
      </c>
      <c r="K244" s="109">
        <v>44.86</v>
      </c>
      <c r="L244" s="109" t="s">
        <v>401</v>
      </c>
      <c r="M244" s="109"/>
      <c r="N244" s="109" t="s">
        <v>401</v>
      </c>
      <c r="O244" s="109">
        <f>SUM(K244:N244)</f>
        <v>44.86</v>
      </c>
      <c r="P244" s="109">
        <f t="shared" ref="P244:P252" si="66">J244-O244</f>
        <v>2819.24</v>
      </c>
      <c r="Q244" s="109"/>
      <c r="R244" s="113">
        <f t="shared" ref="R244:R252" si="67">P244-Q244</f>
        <v>2819.24</v>
      </c>
      <c r="S244" s="111"/>
    </row>
    <row r="245" spans="2:19" ht="63.75" customHeight="1" x14ac:dyDescent="0.3">
      <c r="B245" s="122" t="s">
        <v>194</v>
      </c>
      <c r="C245" s="41" t="s">
        <v>345</v>
      </c>
      <c r="D245" s="109">
        <v>190.94</v>
      </c>
      <c r="E245" s="110">
        <v>15</v>
      </c>
      <c r="F245" s="109">
        <f t="shared" si="53"/>
        <v>2864.1</v>
      </c>
      <c r="G245" s="109"/>
      <c r="H245" s="109"/>
      <c r="I245" s="109"/>
      <c r="J245" s="109">
        <f t="shared" si="54"/>
        <v>2864.1</v>
      </c>
      <c r="K245" s="109">
        <v>44.86</v>
      </c>
      <c r="L245" s="109" t="s">
        <v>401</v>
      </c>
      <c r="M245" s="109"/>
      <c r="N245" s="109">
        <f t="shared" ref="N245:N252" si="68">F245*1%</f>
        <v>28.640999999999998</v>
      </c>
      <c r="O245" s="109">
        <f t="shared" ref="O245:O252" si="69">SUM(K245:N245)</f>
        <v>73.501000000000005</v>
      </c>
      <c r="P245" s="109">
        <f t="shared" si="66"/>
        <v>2790.5989999999997</v>
      </c>
      <c r="Q245" s="109"/>
      <c r="R245" s="109">
        <f t="shared" si="67"/>
        <v>2790.5989999999997</v>
      </c>
      <c r="S245" s="111"/>
    </row>
    <row r="246" spans="2:19" ht="63.75" customHeight="1" x14ac:dyDescent="0.3">
      <c r="B246" s="122" t="s">
        <v>194</v>
      </c>
      <c r="C246" s="41" t="s">
        <v>346</v>
      </c>
      <c r="D246" s="109">
        <v>190.94</v>
      </c>
      <c r="E246" s="110">
        <v>15</v>
      </c>
      <c r="F246" s="109">
        <f t="shared" si="53"/>
        <v>2864.1</v>
      </c>
      <c r="G246" s="109"/>
      <c r="H246" s="109"/>
      <c r="I246" s="109"/>
      <c r="J246" s="109">
        <f t="shared" si="54"/>
        <v>2864.1</v>
      </c>
      <c r="K246" s="109">
        <v>44.86</v>
      </c>
      <c r="L246" s="109">
        <f t="shared" ref="L246:L252" si="70">F246*1.1875%</f>
        <v>34.011187499999998</v>
      </c>
      <c r="M246" s="109"/>
      <c r="N246" s="109">
        <f t="shared" si="68"/>
        <v>28.640999999999998</v>
      </c>
      <c r="O246" s="109">
        <f t="shared" si="69"/>
        <v>107.51218749999998</v>
      </c>
      <c r="P246" s="109">
        <f t="shared" si="66"/>
        <v>2756.5878124999999</v>
      </c>
      <c r="Q246" s="109"/>
      <c r="R246" s="109">
        <f t="shared" si="67"/>
        <v>2756.5878124999999</v>
      </c>
      <c r="S246" s="111"/>
    </row>
    <row r="247" spans="2:19" ht="63.75" customHeight="1" x14ac:dyDescent="0.3">
      <c r="B247" s="122" t="s">
        <v>60</v>
      </c>
      <c r="C247" s="41" t="s">
        <v>347</v>
      </c>
      <c r="D247" s="109">
        <v>225.89</v>
      </c>
      <c r="E247" s="110">
        <v>15</v>
      </c>
      <c r="F247" s="109">
        <f t="shared" si="53"/>
        <v>3388.35</v>
      </c>
      <c r="G247" s="109"/>
      <c r="H247" s="109"/>
      <c r="I247" s="109"/>
      <c r="J247" s="109">
        <f t="shared" si="54"/>
        <v>3388.35</v>
      </c>
      <c r="K247" s="109">
        <v>122.15075199999998</v>
      </c>
      <c r="L247" s="109">
        <f t="shared" si="70"/>
        <v>40.236656250000003</v>
      </c>
      <c r="M247" s="109"/>
      <c r="N247" s="109">
        <f t="shared" si="68"/>
        <v>33.883499999999998</v>
      </c>
      <c r="O247" s="109">
        <f t="shared" si="69"/>
        <v>196.27090824999999</v>
      </c>
      <c r="P247" s="109">
        <f t="shared" si="66"/>
        <v>3192.0790917499999</v>
      </c>
      <c r="Q247" s="109"/>
      <c r="R247" s="109">
        <f t="shared" si="67"/>
        <v>3192.0790917499999</v>
      </c>
      <c r="S247" s="111"/>
    </row>
    <row r="248" spans="2:19" ht="63.75" customHeight="1" x14ac:dyDescent="0.3">
      <c r="B248" s="122" t="s">
        <v>60</v>
      </c>
      <c r="C248" s="41" t="s">
        <v>348</v>
      </c>
      <c r="D248" s="109">
        <v>225.89</v>
      </c>
      <c r="E248" s="110">
        <v>15</v>
      </c>
      <c r="F248" s="109">
        <f t="shared" si="53"/>
        <v>3388.35</v>
      </c>
      <c r="G248" s="109"/>
      <c r="H248" s="109"/>
      <c r="I248" s="109"/>
      <c r="J248" s="109">
        <f t="shared" si="54"/>
        <v>3388.35</v>
      </c>
      <c r="K248" s="109">
        <v>122.15075199999998</v>
      </c>
      <c r="L248" s="109">
        <f t="shared" si="70"/>
        <v>40.236656250000003</v>
      </c>
      <c r="M248" s="109"/>
      <c r="N248" s="109">
        <f t="shared" si="68"/>
        <v>33.883499999999998</v>
      </c>
      <c r="O248" s="109">
        <f t="shared" si="69"/>
        <v>196.27090824999999</v>
      </c>
      <c r="P248" s="109">
        <f t="shared" si="66"/>
        <v>3192.0790917499999</v>
      </c>
      <c r="Q248" s="109"/>
      <c r="R248" s="109">
        <f t="shared" si="67"/>
        <v>3192.0790917499999</v>
      </c>
      <c r="S248" s="111"/>
    </row>
    <row r="249" spans="2:19" ht="63.75" customHeight="1" x14ac:dyDescent="0.3">
      <c r="B249" s="122" t="s">
        <v>88</v>
      </c>
      <c r="C249" s="41" t="s">
        <v>468</v>
      </c>
      <c r="D249" s="109">
        <v>225.89</v>
      </c>
      <c r="E249" s="110">
        <v>15</v>
      </c>
      <c r="F249" s="109">
        <f t="shared" si="53"/>
        <v>3388.35</v>
      </c>
      <c r="G249" s="109"/>
      <c r="H249" s="109"/>
      <c r="I249" s="109"/>
      <c r="J249" s="109">
        <f t="shared" si="54"/>
        <v>3388.35</v>
      </c>
      <c r="K249" s="109">
        <v>122.15075199999998</v>
      </c>
      <c r="L249" s="109">
        <f t="shared" si="70"/>
        <v>40.236656250000003</v>
      </c>
      <c r="M249" s="109"/>
      <c r="N249" s="109">
        <f t="shared" si="68"/>
        <v>33.883499999999998</v>
      </c>
      <c r="O249" s="109">
        <f t="shared" si="69"/>
        <v>196.27090824999999</v>
      </c>
      <c r="P249" s="109">
        <f t="shared" si="66"/>
        <v>3192.0790917499999</v>
      </c>
      <c r="Q249" s="109"/>
      <c r="R249" s="109">
        <f t="shared" si="67"/>
        <v>3192.0790917499999</v>
      </c>
      <c r="S249" s="111"/>
    </row>
    <row r="250" spans="2:19" ht="63.75" customHeight="1" x14ac:dyDescent="0.3">
      <c r="B250" s="122" t="s">
        <v>195</v>
      </c>
      <c r="C250" s="41" t="s">
        <v>349</v>
      </c>
      <c r="D250" s="109">
        <v>187.9</v>
      </c>
      <c r="E250" s="110">
        <v>15</v>
      </c>
      <c r="F250" s="109">
        <f t="shared" si="53"/>
        <v>2818.5</v>
      </c>
      <c r="G250" s="109"/>
      <c r="H250" s="109"/>
      <c r="I250" s="109"/>
      <c r="J250" s="109">
        <f t="shared" si="54"/>
        <v>2818.5</v>
      </c>
      <c r="K250" s="109">
        <v>39.9</v>
      </c>
      <c r="L250" s="109">
        <f t="shared" si="70"/>
        <v>33.469687499999999</v>
      </c>
      <c r="M250" s="109"/>
      <c r="N250" s="109">
        <f t="shared" si="68"/>
        <v>28.185000000000002</v>
      </c>
      <c r="O250" s="109">
        <f t="shared" si="69"/>
        <v>101.5546875</v>
      </c>
      <c r="P250" s="109">
        <f t="shared" si="66"/>
        <v>2716.9453125</v>
      </c>
      <c r="Q250" s="109"/>
      <c r="R250" s="109">
        <f t="shared" si="67"/>
        <v>2716.9453125</v>
      </c>
      <c r="S250" s="111"/>
    </row>
    <row r="251" spans="2:19" ht="63.75" customHeight="1" x14ac:dyDescent="0.3">
      <c r="B251" s="122" t="s">
        <v>195</v>
      </c>
      <c r="C251" s="41" t="s">
        <v>350</v>
      </c>
      <c r="D251" s="109">
        <v>165.32</v>
      </c>
      <c r="E251" s="110">
        <v>15</v>
      </c>
      <c r="F251" s="109">
        <f t="shared" si="53"/>
        <v>2479.7999999999997</v>
      </c>
      <c r="G251" s="109"/>
      <c r="H251" s="109"/>
      <c r="I251" s="109">
        <v>11.949488000000031</v>
      </c>
      <c r="J251" s="109">
        <f t="shared" si="54"/>
        <v>2491.7494879999999</v>
      </c>
      <c r="K251" s="109"/>
      <c r="L251" s="109">
        <f t="shared" si="70"/>
        <v>29.447624999999999</v>
      </c>
      <c r="M251" s="109"/>
      <c r="N251" s="109">
        <f t="shared" si="68"/>
        <v>24.797999999999998</v>
      </c>
      <c r="O251" s="109">
        <f t="shared" si="69"/>
        <v>54.245624999999997</v>
      </c>
      <c r="P251" s="109">
        <f t="shared" si="66"/>
        <v>2437.5038629999999</v>
      </c>
      <c r="Q251" s="109"/>
      <c r="R251" s="109">
        <f t="shared" si="67"/>
        <v>2437.5038629999999</v>
      </c>
      <c r="S251" s="111"/>
    </row>
    <row r="252" spans="2:19" ht="63.75" customHeight="1" x14ac:dyDescent="0.3">
      <c r="B252" s="122" t="s">
        <v>194</v>
      </c>
      <c r="C252" s="41" t="s">
        <v>351</v>
      </c>
      <c r="D252" s="109">
        <v>190.94</v>
      </c>
      <c r="E252" s="110">
        <v>15</v>
      </c>
      <c r="F252" s="109">
        <f t="shared" si="53"/>
        <v>2864.1</v>
      </c>
      <c r="G252" s="109"/>
      <c r="H252" s="109"/>
      <c r="I252" s="109"/>
      <c r="J252" s="109">
        <f t="shared" si="54"/>
        <v>2864.1</v>
      </c>
      <c r="K252" s="109">
        <v>44.86</v>
      </c>
      <c r="L252" s="109">
        <f t="shared" si="70"/>
        <v>34.011187499999998</v>
      </c>
      <c r="M252" s="109"/>
      <c r="N252" s="109">
        <f t="shared" si="68"/>
        <v>28.640999999999998</v>
      </c>
      <c r="O252" s="109">
        <f t="shared" si="69"/>
        <v>107.51218749999998</v>
      </c>
      <c r="P252" s="109">
        <f t="shared" si="66"/>
        <v>2756.5878124999999</v>
      </c>
      <c r="Q252" s="109"/>
      <c r="R252" s="109">
        <f t="shared" si="67"/>
        <v>2756.5878124999999</v>
      </c>
      <c r="S252" s="111"/>
    </row>
    <row r="253" spans="2:19" ht="63.75" customHeight="1" x14ac:dyDescent="0.3">
      <c r="B253" s="125"/>
      <c r="C253" s="97"/>
      <c r="D253" s="95"/>
      <c r="E253" s="96"/>
      <c r="F253" s="112">
        <f>SUM(F243:F252)</f>
        <v>30071.549999999996</v>
      </c>
      <c r="G253" s="112">
        <f t="shared" ref="G253:R253" si="71">SUM(G243:G252)</f>
        <v>0</v>
      </c>
      <c r="H253" s="112">
        <f t="shared" si="71"/>
        <v>0</v>
      </c>
      <c r="I253" s="112">
        <f t="shared" si="71"/>
        <v>11.949488000000031</v>
      </c>
      <c r="J253" s="112">
        <f t="shared" si="71"/>
        <v>30083.499487999998</v>
      </c>
      <c r="K253" s="112">
        <f t="shared" si="71"/>
        <v>682.206368</v>
      </c>
      <c r="L253" s="112">
        <f t="shared" si="71"/>
        <v>289.07728125</v>
      </c>
      <c r="M253" s="112">
        <f t="shared" si="71"/>
        <v>0</v>
      </c>
      <c r="N253" s="112">
        <f t="shared" si="71"/>
        <v>272.0745</v>
      </c>
      <c r="O253" s="112">
        <f t="shared" si="71"/>
        <v>1243.35814925</v>
      </c>
      <c r="P253" s="112">
        <f t="shared" si="71"/>
        <v>28840.14133875</v>
      </c>
      <c r="Q253" s="112">
        <f t="shared" si="71"/>
        <v>0</v>
      </c>
      <c r="R253" s="112">
        <f t="shared" si="71"/>
        <v>28840.14133875</v>
      </c>
      <c r="S253" s="107"/>
    </row>
    <row r="254" spans="2:19" ht="63.75" customHeight="1" thickBot="1" x14ac:dyDescent="0.35">
      <c r="B254" s="125"/>
      <c r="C254" s="97"/>
      <c r="D254" s="95"/>
      <c r="E254" s="96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107"/>
    </row>
    <row r="255" spans="2:19" ht="63.75" customHeight="1" thickBot="1" x14ac:dyDescent="0.35">
      <c r="B255" s="119" t="s">
        <v>89</v>
      </c>
      <c r="C255" s="97"/>
      <c r="D255" s="95"/>
      <c r="E255" s="96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107"/>
    </row>
    <row r="256" spans="2:19" s="114" customFormat="1" ht="63.75" customHeight="1" thickBot="1" x14ac:dyDescent="0.35">
      <c r="B256" s="91"/>
      <c r="C256" s="97"/>
      <c r="D256" s="95"/>
      <c r="E256" s="96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107"/>
    </row>
    <row r="257" spans="2:19" ht="63.75" customHeight="1" thickBot="1" x14ac:dyDescent="0.35">
      <c r="B257" s="119" t="s">
        <v>90</v>
      </c>
      <c r="C257" s="97"/>
      <c r="D257" s="95"/>
      <c r="E257" s="96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107"/>
    </row>
    <row r="258" spans="2:19" ht="63.75" customHeight="1" x14ac:dyDescent="0.3">
      <c r="B258" s="240"/>
      <c r="C258" s="97"/>
      <c r="D258" s="95"/>
      <c r="E258" s="96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107"/>
    </row>
    <row r="259" spans="2:19" s="114" customFormat="1" ht="63.75" customHeight="1" thickBot="1" x14ac:dyDescent="0.35">
      <c r="B259" s="91"/>
      <c r="C259" s="97"/>
      <c r="D259" s="95"/>
      <c r="E259" s="96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107"/>
    </row>
    <row r="260" spans="2:19" ht="63.75" customHeight="1" thickBot="1" x14ac:dyDescent="0.35">
      <c r="B260" s="119" t="s">
        <v>91</v>
      </c>
      <c r="C260" s="97"/>
      <c r="D260" s="95"/>
      <c r="E260" s="96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107"/>
    </row>
    <row r="261" spans="2:19" ht="63.75" customHeight="1" x14ac:dyDescent="0.3">
      <c r="B261" s="120" t="s">
        <v>92</v>
      </c>
      <c r="C261" s="41" t="s">
        <v>352</v>
      </c>
      <c r="D261" s="109">
        <v>343.24</v>
      </c>
      <c r="E261" s="110">
        <v>15</v>
      </c>
      <c r="F261" s="109">
        <f t="shared" si="53"/>
        <v>5148.6000000000004</v>
      </c>
      <c r="G261" s="109"/>
      <c r="H261" s="109"/>
      <c r="I261" s="109"/>
      <c r="J261" s="109">
        <f t="shared" si="54"/>
        <v>5148.6000000000004</v>
      </c>
      <c r="K261" s="109">
        <v>488.21796799999998</v>
      </c>
      <c r="L261" s="109">
        <f>F261*1.1875%</f>
        <v>61.139625000000002</v>
      </c>
      <c r="M261" s="109"/>
      <c r="N261" s="109">
        <f>F261*1%</f>
        <v>51.486000000000004</v>
      </c>
      <c r="O261" s="109">
        <f>SUM(K261:N261)</f>
        <v>600.84359299999994</v>
      </c>
      <c r="P261" s="109">
        <f>J261-O261</f>
        <v>4547.7564070000008</v>
      </c>
      <c r="Q261" s="109"/>
      <c r="R261" s="109">
        <f>P261-Q261</f>
        <v>4547.7564070000008</v>
      </c>
      <c r="S261" s="111"/>
    </row>
    <row r="262" spans="2:19" ht="63.75" customHeight="1" x14ac:dyDescent="0.3">
      <c r="B262" s="122" t="s">
        <v>415</v>
      </c>
      <c r="C262" s="41" t="s">
        <v>353</v>
      </c>
      <c r="D262" s="109">
        <v>338.63</v>
      </c>
      <c r="E262" s="110"/>
      <c r="F262" s="109">
        <f t="shared" si="53"/>
        <v>0</v>
      </c>
      <c r="G262" s="109"/>
      <c r="H262" s="109"/>
      <c r="I262" s="109"/>
      <c r="J262" s="109">
        <f t="shared" si="54"/>
        <v>0</v>
      </c>
      <c r="K262" s="109"/>
      <c r="L262" s="109" t="s">
        <v>401</v>
      </c>
      <c r="M262" s="109"/>
      <c r="N262" s="109" t="s">
        <v>401</v>
      </c>
      <c r="O262" s="109">
        <f>SUM(K262:N262)</f>
        <v>0</v>
      </c>
      <c r="P262" s="109">
        <f>J262-O262</f>
        <v>0</v>
      </c>
      <c r="Q262" s="109"/>
      <c r="R262" s="113">
        <f>P262-Q262</f>
        <v>0</v>
      </c>
      <c r="S262" s="111"/>
    </row>
    <row r="263" spans="2:19" ht="63.75" customHeight="1" x14ac:dyDescent="0.3">
      <c r="B263" s="122" t="s">
        <v>93</v>
      </c>
      <c r="C263" s="41" t="s">
        <v>354</v>
      </c>
      <c r="D263" s="109">
        <v>217.91</v>
      </c>
      <c r="E263" s="110">
        <v>15</v>
      </c>
      <c r="F263" s="109">
        <f t="shared" si="53"/>
        <v>3268.65</v>
      </c>
      <c r="G263" s="109"/>
      <c r="H263" s="109"/>
      <c r="I263" s="109"/>
      <c r="J263" s="109">
        <f t="shared" si="54"/>
        <v>3268.65</v>
      </c>
      <c r="K263" s="109">
        <v>109.12739200000001</v>
      </c>
      <c r="L263" s="109" t="s">
        <v>401</v>
      </c>
      <c r="M263" s="109"/>
      <c r="N263" s="109">
        <f>F263*1%</f>
        <v>32.686500000000002</v>
      </c>
      <c r="O263" s="109">
        <f>SUM(K263:N263)</f>
        <v>141.81389200000001</v>
      </c>
      <c r="P263" s="109">
        <f>J263-O263</f>
        <v>3126.836108</v>
      </c>
      <c r="Q263" s="109"/>
      <c r="R263" s="109">
        <f>P263-Q263</f>
        <v>3126.836108</v>
      </c>
      <c r="S263" s="111"/>
    </row>
    <row r="264" spans="2:19" ht="63.75" customHeight="1" x14ac:dyDescent="0.3">
      <c r="B264" s="122" t="s">
        <v>24</v>
      </c>
      <c r="C264" s="41" t="s">
        <v>355</v>
      </c>
      <c r="D264" s="109">
        <v>212.27</v>
      </c>
      <c r="E264" s="110">
        <v>15</v>
      </c>
      <c r="F264" s="109">
        <f t="shared" si="53"/>
        <v>3184.05</v>
      </c>
      <c r="G264" s="109"/>
      <c r="H264" s="109"/>
      <c r="I264" s="109"/>
      <c r="J264" s="109">
        <f t="shared" si="54"/>
        <v>3184.05</v>
      </c>
      <c r="K264" s="109">
        <v>99.922912000000025</v>
      </c>
      <c r="L264" s="109">
        <f>F264*1.1875%</f>
        <v>37.810593750000002</v>
      </c>
      <c r="M264" s="109"/>
      <c r="N264" s="109">
        <f>F264*1%</f>
        <v>31.840500000000002</v>
      </c>
      <c r="O264" s="109">
        <f>SUM(K264:N264)</f>
        <v>169.57400575000003</v>
      </c>
      <c r="P264" s="109">
        <f>J264-O264</f>
        <v>3014.47599425</v>
      </c>
      <c r="Q264" s="109"/>
      <c r="R264" s="109">
        <f>P264-Q264</f>
        <v>3014.47599425</v>
      </c>
      <c r="S264" s="111"/>
    </row>
    <row r="265" spans="2:19" ht="63.75" customHeight="1" x14ac:dyDescent="0.3">
      <c r="B265" s="125"/>
      <c r="C265" s="97"/>
      <c r="D265" s="95"/>
      <c r="E265" s="96"/>
      <c r="F265" s="112">
        <f>SUM(F261:F264)</f>
        <v>11601.3</v>
      </c>
      <c r="G265" s="112">
        <f t="shared" ref="G265:R265" si="72">SUM(G261:G264)</f>
        <v>0</v>
      </c>
      <c r="H265" s="112">
        <f t="shared" si="72"/>
        <v>0</v>
      </c>
      <c r="I265" s="112">
        <f t="shared" si="72"/>
        <v>0</v>
      </c>
      <c r="J265" s="112">
        <f t="shared" si="72"/>
        <v>11601.3</v>
      </c>
      <c r="K265" s="112">
        <f t="shared" si="72"/>
        <v>697.26827200000002</v>
      </c>
      <c r="L265" s="112">
        <f t="shared" si="72"/>
        <v>98.950218750000005</v>
      </c>
      <c r="M265" s="112">
        <f t="shared" si="72"/>
        <v>0</v>
      </c>
      <c r="N265" s="112">
        <f t="shared" si="72"/>
        <v>116.01300000000002</v>
      </c>
      <c r="O265" s="112">
        <f t="shared" si="72"/>
        <v>912.23149074999992</v>
      </c>
      <c r="P265" s="112">
        <f t="shared" si="72"/>
        <v>10689.068509250001</v>
      </c>
      <c r="Q265" s="112">
        <f t="shared" si="72"/>
        <v>0</v>
      </c>
      <c r="R265" s="112">
        <f t="shared" si="72"/>
        <v>10689.068509250001</v>
      </c>
      <c r="S265" s="107"/>
    </row>
    <row r="266" spans="2:19" ht="63.75" customHeight="1" thickBot="1" x14ac:dyDescent="0.35">
      <c r="B266" s="125"/>
      <c r="C266" s="97"/>
      <c r="D266" s="95"/>
      <c r="E266" s="96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107"/>
    </row>
    <row r="267" spans="2:19" ht="63.75" customHeight="1" thickBot="1" x14ac:dyDescent="0.35">
      <c r="B267" s="119" t="s">
        <v>94</v>
      </c>
      <c r="C267" s="97"/>
      <c r="D267" s="95"/>
      <c r="E267" s="96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107"/>
    </row>
    <row r="268" spans="2:19" ht="63.75" customHeight="1" x14ac:dyDescent="0.3">
      <c r="B268" s="120" t="s">
        <v>196</v>
      </c>
      <c r="C268" s="41" t="s">
        <v>390</v>
      </c>
      <c r="D268" s="109">
        <v>423.02</v>
      </c>
      <c r="E268" s="110">
        <v>15</v>
      </c>
      <c r="F268" s="109">
        <f t="shared" si="53"/>
        <v>6345.2999999999993</v>
      </c>
      <c r="G268" s="109"/>
      <c r="H268" s="109"/>
      <c r="I268" s="109"/>
      <c r="J268" s="109">
        <f t="shared" si="54"/>
        <v>6345.2999999999993</v>
      </c>
      <c r="K268" s="109">
        <v>717.18</v>
      </c>
      <c r="L268" s="109"/>
      <c r="M268" s="109"/>
      <c r="N268" s="109"/>
      <c r="O268" s="109">
        <f>SUM(K268:N268)</f>
        <v>717.18</v>
      </c>
      <c r="P268" s="109">
        <f>J268-O268</f>
        <v>5628.119999999999</v>
      </c>
      <c r="Q268" s="109">
        <f>F268*3%</f>
        <v>190.35899999999998</v>
      </c>
      <c r="R268" s="109">
        <f>P268-Q268</f>
        <v>5437.7609999999986</v>
      </c>
      <c r="S268" s="111"/>
    </row>
    <row r="269" spans="2:19" ht="63.75" customHeight="1" x14ac:dyDescent="0.3">
      <c r="B269" s="125"/>
      <c r="C269" s="97"/>
      <c r="D269" s="95"/>
      <c r="E269" s="96"/>
      <c r="F269" s="112">
        <f>SUM(F268)</f>
        <v>6345.2999999999993</v>
      </c>
      <c r="G269" s="112">
        <f t="shared" ref="G269:R269" si="73">SUM(G268)</f>
        <v>0</v>
      </c>
      <c r="H269" s="112">
        <f t="shared" si="73"/>
        <v>0</v>
      </c>
      <c r="I269" s="112">
        <f t="shared" si="73"/>
        <v>0</v>
      </c>
      <c r="J269" s="112">
        <f t="shared" si="73"/>
        <v>6345.2999999999993</v>
      </c>
      <c r="K269" s="112">
        <f t="shared" si="73"/>
        <v>717.18</v>
      </c>
      <c r="L269" s="112">
        <f t="shared" si="73"/>
        <v>0</v>
      </c>
      <c r="M269" s="112">
        <f t="shared" si="73"/>
        <v>0</v>
      </c>
      <c r="N269" s="112">
        <f t="shared" si="73"/>
        <v>0</v>
      </c>
      <c r="O269" s="112">
        <f t="shared" si="73"/>
        <v>717.18</v>
      </c>
      <c r="P269" s="112">
        <f t="shared" si="73"/>
        <v>5628.119999999999</v>
      </c>
      <c r="Q269" s="112">
        <f t="shared" si="73"/>
        <v>190.35899999999998</v>
      </c>
      <c r="R269" s="112">
        <f t="shared" si="73"/>
        <v>5437.7609999999986</v>
      </c>
      <c r="S269" s="107"/>
    </row>
    <row r="270" spans="2:19" ht="63.75" customHeight="1" thickBot="1" x14ac:dyDescent="0.35">
      <c r="B270" s="125"/>
      <c r="C270" s="97"/>
      <c r="D270" s="95"/>
      <c r="E270" s="96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107"/>
    </row>
    <row r="271" spans="2:19" ht="63.75" customHeight="1" thickBot="1" x14ac:dyDescent="0.35">
      <c r="B271" s="119" t="s">
        <v>197</v>
      </c>
      <c r="C271" s="97"/>
      <c r="D271" s="95"/>
      <c r="E271" s="96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107"/>
    </row>
    <row r="272" spans="2:19" ht="63.75" customHeight="1" x14ac:dyDescent="0.3">
      <c r="B272" s="120" t="s">
        <v>198</v>
      </c>
      <c r="C272" s="41" t="s">
        <v>357</v>
      </c>
      <c r="D272" s="109">
        <v>449.95</v>
      </c>
      <c r="E272" s="110">
        <v>15</v>
      </c>
      <c r="F272" s="109">
        <f t="shared" si="53"/>
        <v>6749.25</v>
      </c>
      <c r="G272" s="109"/>
      <c r="H272" s="109"/>
      <c r="I272" s="109"/>
      <c r="J272" s="109">
        <f t="shared" si="54"/>
        <v>6749.25</v>
      </c>
      <c r="K272" s="109">
        <v>803.4654240000001</v>
      </c>
      <c r="L272" s="109">
        <f>F272*1.1875%</f>
        <v>80.147343750000005</v>
      </c>
      <c r="M272" s="109"/>
      <c r="N272" s="109"/>
      <c r="O272" s="109">
        <f>SUM(K272:N272)</f>
        <v>883.6127677500001</v>
      </c>
      <c r="P272" s="109">
        <f>J272-O272</f>
        <v>5865.6372322500001</v>
      </c>
      <c r="Q272" s="109">
        <f>F272*3%</f>
        <v>202.47749999999999</v>
      </c>
      <c r="R272" s="109">
        <f>P272-Q272</f>
        <v>5663.1597322500002</v>
      </c>
      <c r="S272" s="111"/>
    </row>
    <row r="273" spans="2:19" ht="63.75" customHeight="1" x14ac:dyDescent="0.3">
      <c r="B273" s="122" t="s">
        <v>30</v>
      </c>
      <c r="C273" s="41" t="s">
        <v>482</v>
      </c>
      <c r="D273" s="109">
        <v>207.79</v>
      </c>
      <c r="E273" s="110">
        <v>15</v>
      </c>
      <c r="F273" s="109">
        <f t="shared" si="53"/>
        <v>3116.85</v>
      </c>
      <c r="G273" s="109"/>
      <c r="H273" s="109"/>
      <c r="I273" s="109"/>
      <c r="J273" s="109">
        <f t="shared" si="54"/>
        <v>3116.85</v>
      </c>
      <c r="K273" s="109">
        <v>92.61</v>
      </c>
      <c r="L273" s="109">
        <f t="shared" ref="L273:L280" si="74">F273*1.1875%</f>
        <v>37.012593750000001</v>
      </c>
      <c r="M273" s="109"/>
      <c r="N273" s="109">
        <f>F273*1%</f>
        <v>31.168499999999998</v>
      </c>
      <c r="O273" s="109">
        <f t="shared" ref="O273:O280" si="75">SUM(K273:N273)</f>
        <v>160.79109374999999</v>
      </c>
      <c r="P273" s="109">
        <f t="shared" ref="P273:P280" si="76">J273-O273</f>
        <v>2956.0589062499998</v>
      </c>
      <c r="Q273" s="109"/>
      <c r="R273" s="109">
        <f t="shared" ref="R273:R280" si="77">P273-Q273</f>
        <v>2956.0589062499998</v>
      </c>
      <c r="S273" s="111"/>
    </row>
    <row r="274" spans="2:19" ht="63.75" customHeight="1" x14ac:dyDescent="0.3">
      <c r="B274" s="122" t="s">
        <v>30</v>
      </c>
      <c r="C274" s="41" t="s">
        <v>358</v>
      </c>
      <c r="D274" s="109">
        <v>207.79</v>
      </c>
      <c r="E274" s="110">
        <v>15</v>
      </c>
      <c r="F274" s="109">
        <f t="shared" si="53"/>
        <v>3116.85</v>
      </c>
      <c r="G274" s="109"/>
      <c r="H274" s="109"/>
      <c r="I274" s="109"/>
      <c r="J274" s="109">
        <f t="shared" si="54"/>
        <v>3116.85</v>
      </c>
      <c r="K274" s="109">
        <v>92.61</v>
      </c>
      <c r="L274" s="109" t="s">
        <v>401</v>
      </c>
      <c r="M274" s="109"/>
      <c r="N274" s="109">
        <f t="shared" ref="N274:N280" si="78">F274*1%</f>
        <v>31.168499999999998</v>
      </c>
      <c r="O274" s="109">
        <f t="shared" si="75"/>
        <v>123.77849999999999</v>
      </c>
      <c r="P274" s="109">
        <f t="shared" si="76"/>
        <v>2993.0715</v>
      </c>
      <c r="Q274" s="109"/>
      <c r="R274" s="109">
        <f t="shared" si="77"/>
        <v>2993.0715</v>
      </c>
      <c r="S274" s="111"/>
    </row>
    <row r="275" spans="2:19" ht="63.75" customHeight="1" x14ac:dyDescent="0.3">
      <c r="B275" s="122" t="s">
        <v>95</v>
      </c>
      <c r="C275" s="41" t="s">
        <v>359</v>
      </c>
      <c r="D275" s="109">
        <v>358.8</v>
      </c>
      <c r="E275" s="110">
        <v>15</v>
      </c>
      <c r="F275" s="109">
        <f t="shared" si="53"/>
        <v>5382</v>
      </c>
      <c r="G275" s="109"/>
      <c r="H275" s="109"/>
      <c r="I275" s="109"/>
      <c r="J275" s="109">
        <f t="shared" si="54"/>
        <v>5382</v>
      </c>
      <c r="K275" s="109">
        <v>530.04</v>
      </c>
      <c r="L275" s="109"/>
      <c r="M275" s="109"/>
      <c r="N275" s="109" t="s">
        <v>401</v>
      </c>
      <c r="O275" s="109">
        <f t="shared" si="75"/>
        <v>530.04</v>
      </c>
      <c r="P275" s="109">
        <f t="shared" si="76"/>
        <v>4851.96</v>
      </c>
      <c r="Q275" s="109">
        <f>F275*3%</f>
        <v>161.46</v>
      </c>
      <c r="R275" s="109">
        <f t="shared" si="77"/>
        <v>4690.5</v>
      </c>
      <c r="S275" s="111"/>
    </row>
    <row r="276" spans="2:19" ht="63.75" customHeight="1" x14ac:dyDescent="0.3">
      <c r="B276" s="122" t="s">
        <v>199</v>
      </c>
      <c r="C276" s="41" t="s">
        <v>360</v>
      </c>
      <c r="D276" s="109">
        <v>207.79</v>
      </c>
      <c r="E276" s="110">
        <v>15</v>
      </c>
      <c r="F276" s="109">
        <f t="shared" si="53"/>
        <v>3116.85</v>
      </c>
      <c r="G276" s="109"/>
      <c r="H276" s="109"/>
      <c r="I276" s="109"/>
      <c r="J276" s="109">
        <f t="shared" si="54"/>
        <v>3116.85</v>
      </c>
      <c r="K276" s="109">
        <v>92.611551999999989</v>
      </c>
      <c r="L276" s="109">
        <f t="shared" si="74"/>
        <v>37.012593750000001</v>
      </c>
      <c r="M276" s="109"/>
      <c r="N276" s="109" t="s">
        <v>401</v>
      </c>
      <c r="O276" s="109">
        <f t="shared" si="75"/>
        <v>129.62414575</v>
      </c>
      <c r="P276" s="109">
        <f t="shared" si="76"/>
        <v>2987.2258542499999</v>
      </c>
      <c r="Q276" s="109"/>
      <c r="R276" s="109">
        <f t="shared" si="77"/>
        <v>2987.2258542499999</v>
      </c>
      <c r="S276" s="111"/>
    </row>
    <row r="277" spans="2:19" ht="63.75" customHeight="1" x14ac:dyDescent="0.3">
      <c r="B277" s="122" t="s">
        <v>200</v>
      </c>
      <c r="C277" s="41" t="s">
        <v>361</v>
      </c>
      <c r="D277" s="109">
        <v>396.04</v>
      </c>
      <c r="E277" s="110">
        <v>15</v>
      </c>
      <c r="F277" s="109">
        <f t="shared" si="53"/>
        <v>5940.6</v>
      </c>
      <c r="G277" s="109"/>
      <c r="H277" s="109"/>
      <c r="I277" s="109"/>
      <c r="J277" s="109">
        <f t="shared" si="54"/>
        <v>5940.6</v>
      </c>
      <c r="K277" s="109">
        <v>630.73778400000015</v>
      </c>
      <c r="L277" s="109">
        <f t="shared" si="74"/>
        <v>70.544625000000011</v>
      </c>
      <c r="M277" s="109"/>
      <c r="N277" s="109">
        <f t="shared" si="78"/>
        <v>59.406000000000006</v>
      </c>
      <c r="O277" s="109">
        <f t="shared" si="75"/>
        <v>760.68840900000009</v>
      </c>
      <c r="P277" s="109">
        <f t="shared" si="76"/>
        <v>5179.911591</v>
      </c>
      <c r="Q277" s="109"/>
      <c r="R277" s="109">
        <f t="shared" si="77"/>
        <v>5179.911591</v>
      </c>
      <c r="S277" s="111"/>
    </row>
    <row r="278" spans="2:19" ht="63.75" customHeight="1" x14ac:dyDescent="0.3">
      <c r="B278" s="122" t="s">
        <v>201</v>
      </c>
      <c r="C278" s="41" t="s">
        <v>362</v>
      </c>
      <c r="D278" s="109">
        <v>361.42</v>
      </c>
      <c r="E278" s="110">
        <v>15</v>
      </c>
      <c r="F278" s="109">
        <f t="shared" si="53"/>
        <v>5421.3</v>
      </c>
      <c r="G278" s="109"/>
      <c r="H278" s="109"/>
      <c r="I278" s="109"/>
      <c r="J278" s="109">
        <f t="shared" si="54"/>
        <v>5421.3</v>
      </c>
      <c r="K278" s="109">
        <v>537.08580799999993</v>
      </c>
      <c r="L278" s="109">
        <f t="shared" si="74"/>
        <v>64.377937500000002</v>
      </c>
      <c r="M278" s="109"/>
      <c r="N278" s="109">
        <f t="shared" si="78"/>
        <v>54.213000000000001</v>
      </c>
      <c r="O278" s="109">
        <f t="shared" si="75"/>
        <v>655.67674549999992</v>
      </c>
      <c r="P278" s="109">
        <f t="shared" si="76"/>
        <v>4765.6232545000003</v>
      </c>
      <c r="Q278" s="109"/>
      <c r="R278" s="109">
        <f t="shared" si="77"/>
        <v>4765.6232545000003</v>
      </c>
      <c r="S278" s="111"/>
    </row>
    <row r="279" spans="2:19" ht="63.75" customHeight="1" x14ac:dyDescent="0.3">
      <c r="B279" s="122" t="s">
        <v>202</v>
      </c>
      <c r="C279" s="41" t="s">
        <v>363</v>
      </c>
      <c r="D279" s="109">
        <v>361.42</v>
      </c>
      <c r="E279" s="110">
        <v>15</v>
      </c>
      <c r="F279" s="109">
        <f t="shared" si="53"/>
        <v>5421.3</v>
      </c>
      <c r="G279" s="109"/>
      <c r="H279" s="109"/>
      <c r="I279" s="109"/>
      <c r="J279" s="109">
        <f t="shared" si="54"/>
        <v>5421.3</v>
      </c>
      <c r="K279" s="109">
        <v>537.08580799999993</v>
      </c>
      <c r="L279" s="109">
        <f t="shared" si="74"/>
        <v>64.377937500000002</v>
      </c>
      <c r="M279" s="109"/>
      <c r="N279" s="109">
        <f t="shared" si="78"/>
        <v>54.213000000000001</v>
      </c>
      <c r="O279" s="109">
        <f t="shared" si="75"/>
        <v>655.67674549999992</v>
      </c>
      <c r="P279" s="109">
        <f t="shared" si="76"/>
        <v>4765.6232545000003</v>
      </c>
      <c r="Q279" s="109"/>
      <c r="R279" s="109">
        <f t="shared" si="77"/>
        <v>4765.6232545000003</v>
      </c>
      <c r="S279" s="111"/>
    </row>
    <row r="280" spans="2:19" ht="63.75" customHeight="1" x14ac:dyDescent="0.3">
      <c r="B280" s="122" t="s">
        <v>96</v>
      </c>
      <c r="C280" s="41" t="s">
        <v>595</v>
      </c>
      <c r="D280" s="109">
        <v>396.04</v>
      </c>
      <c r="E280" s="110">
        <v>15</v>
      </c>
      <c r="F280" s="109">
        <f t="shared" si="53"/>
        <v>5940.6</v>
      </c>
      <c r="G280" s="109"/>
      <c r="H280" s="109"/>
      <c r="I280" s="109"/>
      <c r="J280" s="109">
        <f t="shared" si="54"/>
        <v>5940.6</v>
      </c>
      <c r="K280" s="109">
        <v>630.73778400000015</v>
      </c>
      <c r="L280" s="109">
        <f t="shared" si="74"/>
        <v>70.544625000000011</v>
      </c>
      <c r="M280" s="109"/>
      <c r="N280" s="109">
        <f t="shared" si="78"/>
        <v>59.406000000000006</v>
      </c>
      <c r="O280" s="109">
        <f t="shared" si="75"/>
        <v>760.68840900000009</v>
      </c>
      <c r="P280" s="109">
        <f t="shared" si="76"/>
        <v>5179.911591</v>
      </c>
      <c r="Q280" s="109"/>
      <c r="R280" s="109">
        <f t="shared" si="77"/>
        <v>5179.911591</v>
      </c>
      <c r="S280" s="111"/>
    </row>
    <row r="281" spans="2:19" ht="63.75" customHeight="1" x14ac:dyDescent="0.3">
      <c r="B281" s="125"/>
      <c r="C281" s="97"/>
      <c r="D281" s="95"/>
      <c r="E281" s="96"/>
      <c r="F281" s="112">
        <f>SUM(F272:F280)</f>
        <v>44205.600000000006</v>
      </c>
      <c r="G281" s="112">
        <f t="shared" ref="G281:R281" si="79">SUM(G272:G280)</f>
        <v>0</v>
      </c>
      <c r="H281" s="112">
        <f t="shared" si="79"/>
        <v>0</v>
      </c>
      <c r="I281" s="112">
        <f t="shared" si="79"/>
        <v>0</v>
      </c>
      <c r="J281" s="112">
        <f t="shared" si="79"/>
        <v>44205.600000000006</v>
      </c>
      <c r="K281" s="112">
        <f t="shared" si="79"/>
        <v>3946.98416</v>
      </c>
      <c r="L281" s="112">
        <f t="shared" si="79"/>
        <v>424.01765625000007</v>
      </c>
      <c r="M281" s="112">
        <f t="shared" si="79"/>
        <v>0</v>
      </c>
      <c r="N281" s="112">
        <f t="shared" si="79"/>
        <v>289.57499999999999</v>
      </c>
      <c r="O281" s="112">
        <f t="shared" si="79"/>
        <v>4660.5768162499999</v>
      </c>
      <c r="P281" s="112">
        <f t="shared" si="79"/>
        <v>39545.023183750003</v>
      </c>
      <c r="Q281" s="112">
        <f t="shared" si="79"/>
        <v>363.9375</v>
      </c>
      <c r="R281" s="112">
        <f t="shared" si="79"/>
        <v>39181.085683750003</v>
      </c>
      <c r="S281" s="107"/>
    </row>
    <row r="282" spans="2:19" ht="63.75" customHeight="1" thickBot="1" x14ac:dyDescent="0.35">
      <c r="B282" s="125"/>
      <c r="C282" s="97"/>
      <c r="D282" s="95"/>
      <c r="E282" s="96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107"/>
    </row>
    <row r="283" spans="2:19" ht="63.75" customHeight="1" thickBot="1" x14ac:dyDescent="0.35">
      <c r="B283" s="119" t="s">
        <v>97</v>
      </c>
      <c r="C283" s="97"/>
      <c r="D283" s="95"/>
      <c r="E283" s="96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107"/>
    </row>
    <row r="284" spans="2:19" ht="63.75" customHeight="1" x14ac:dyDescent="0.3">
      <c r="B284" s="120" t="s">
        <v>203</v>
      </c>
      <c r="C284" s="41" t="s">
        <v>364</v>
      </c>
      <c r="D284" s="109">
        <v>225.89</v>
      </c>
      <c r="E284" s="110">
        <v>15</v>
      </c>
      <c r="F284" s="109">
        <f t="shared" ref="F284" si="80">D284*E284</f>
        <v>3388.35</v>
      </c>
      <c r="G284" s="109"/>
      <c r="H284" s="109"/>
      <c r="I284" s="109"/>
      <c r="J284" s="109">
        <f t="shared" ref="J284" si="81">SUM(F284:I284)</f>
        <v>3388.35</v>
      </c>
      <c r="K284" s="109">
        <v>122.15075199999998</v>
      </c>
      <c r="L284" s="109"/>
      <c r="M284" s="109"/>
      <c r="N284" s="109">
        <f>F284*1%</f>
        <v>33.883499999999998</v>
      </c>
      <c r="O284" s="109">
        <f>SUM(K284:N284)</f>
        <v>156.03425199999998</v>
      </c>
      <c r="P284" s="109">
        <f>J284-O284</f>
        <v>3232.315748</v>
      </c>
      <c r="Q284" s="109"/>
      <c r="R284" s="109">
        <f t="shared" ref="R284" si="82">P284-Q284</f>
        <v>3232.315748</v>
      </c>
      <c r="S284" s="111"/>
    </row>
    <row r="285" spans="2:19" ht="63.75" customHeight="1" x14ac:dyDescent="0.3">
      <c r="B285" s="125"/>
      <c r="C285" s="97"/>
      <c r="D285" s="95"/>
      <c r="E285" s="96"/>
      <c r="F285" s="112">
        <f>SUM(F284)</f>
        <v>3388.35</v>
      </c>
      <c r="G285" s="112">
        <f t="shared" ref="G285:R285" si="83">SUM(G284)</f>
        <v>0</v>
      </c>
      <c r="H285" s="112">
        <f t="shared" si="83"/>
        <v>0</v>
      </c>
      <c r="I285" s="112">
        <f t="shared" si="83"/>
        <v>0</v>
      </c>
      <c r="J285" s="112">
        <f t="shared" si="83"/>
        <v>3388.35</v>
      </c>
      <c r="K285" s="112">
        <f t="shared" si="83"/>
        <v>122.15075199999998</v>
      </c>
      <c r="L285" s="112">
        <f t="shared" si="83"/>
        <v>0</v>
      </c>
      <c r="M285" s="112">
        <f t="shared" si="83"/>
        <v>0</v>
      </c>
      <c r="N285" s="112">
        <f t="shared" si="83"/>
        <v>33.883499999999998</v>
      </c>
      <c r="O285" s="112">
        <f t="shared" si="83"/>
        <v>156.03425199999998</v>
      </c>
      <c r="P285" s="112">
        <f t="shared" si="83"/>
        <v>3232.315748</v>
      </c>
      <c r="Q285" s="112">
        <f t="shared" si="83"/>
        <v>0</v>
      </c>
      <c r="R285" s="112">
        <f t="shared" si="83"/>
        <v>3232.315748</v>
      </c>
      <c r="S285" s="107"/>
    </row>
    <row r="286" spans="2:19" ht="63.75" customHeight="1" thickBot="1" x14ac:dyDescent="0.35">
      <c r="B286" s="125"/>
      <c r="C286" s="97"/>
      <c r="D286" s="95"/>
      <c r="E286" s="96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07"/>
    </row>
    <row r="287" spans="2:19" ht="63.75" customHeight="1" x14ac:dyDescent="0.3">
      <c r="B287" s="315" t="s">
        <v>424</v>
      </c>
      <c r="C287" s="316"/>
      <c r="D287" s="316"/>
      <c r="E287" s="316"/>
      <c r="F287" s="232" t="s">
        <v>4</v>
      </c>
      <c r="G287" s="232" t="s">
        <v>5</v>
      </c>
      <c r="H287" s="232" t="s">
        <v>6</v>
      </c>
      <c r="I287" s="232" t="s">
        <v>7</v>
      </c>
      <c r="J287" s="232" t="s">
        <v>8</v>
      </c>
      <c r="K287" s="237" t="s">
        <v>9</v>
      </c>
      <c r="L287" s="237" t="s">
        <v>10</v>
      </c>
      <c r="M287" s="237" t="s">
        <v>11</v>
      </c>
      <c r="N287" s="237" t="s">
        <v>12</v>
      </c>
      <c r="O287" s="237" t="s">
        <v>8</v>
      </c>
      <c r="P287" s="232" t="s">
        <v>13</v>
      </c>
      <c r="Q287" s="235" t="s">
        <v>18</v>
      </c>
      <c r="R287" s="233" t="s">
        <v>15</v>
      </c>
      <c r="S287" s="107"/>
    </row>
    <row r="288" spans="2:19" ht="63.75" customHeight="1" thickBot="1" x14ac:dyDescent="0.35">
      <c r="B288" s="317"/>
      <c r="C288" s="318"/>
      <c r="D288" s="318"/>
      <c r="E288" s="318"/>
      <c r="F288" s="234">
        <f t="shared" ref="F288:R288" si="84">SUM(F26,F30,F35,F39,F45,F49,F58,F67,F81,F91,F95,F99,F105,F113,F120,F126,F131,F136,F140:F141,F144,F149,F156,F162,F170,F181,F185,F192,F210,F214,F219,F228,F235,F240,F253,F265,F269,F281,F285)</f>
        <v>572061</v>
      </c>
      <c r="G288" s="234">
        <f t="shared" si="84"/>
        <v>0</v>
      </c>
      <c r="H288" s="234">
        <f t="shared" si="84"/>
        <v>0</v>
      </c>
      <c r="I288" s="234">
        <f t="shared" si="84"/>
        <v>868.95512000000008</v>
      </c>
      <c r="J288" s="234">
        <f t="shared" si="84"/>
        <v>572929.95511999994</v>
      </c>
      <c r="K288" s="236">
        <f t="shared" si="84"/>
        <v>44469.507615999995</v>
      </c>
      <c r="L288" s="236">
        <f t="shared" si="84"/>
        <v>3493.3190937500003</v>
      </c>
      <c r="M288" s="236">
        <f t="shared" si="84"/>
        <v>0</v>
      </c>
      <c r="N288" s="236">
        <f t="shared" si="84"/>
        <v>3078.0764999999997</v>
      </c>
      <c r="O288" s="236">
        <f t="shared" si="84"/>
        <v>51040.903209750002</v>
      </c>
      <c r="P288" s="234">
        <f t="shared" si="84"/>
        <v>521889.05191024998</v>
      </c>
      <c r="Q288" s="236">
        <f t="shared" si="84"/>
        <v>5655.4170000000013</v>
      </c>
      <c r="R288" s="234">
        <f t="shared" si="84"/>
        <v>516233.63491024991</v>
      </c>
      <c r="S288" s="107"/>
    </row>
    <row r="289" spans="2:19" s="114" customFormat="1" ht="63.75" customHeight="1" thickBot="1" x14ac:dyDescent="0.35">
      <c r="B289" s="91"/>
      <c r="C289" s="91"/>
      <c r="D289" s="91"/>
      <c r="E289" s="91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07"/>
    </row>
    <row r="290" spans="2:19" s="114" customFormat="1" ht="63.75" customHeight="1" x14ac:dyDescent="0.3">
      <c r="B290" s="92" t="s">
        <v>495</v>
      </c>
      <c r="C290" s="91"/>
      <c r="D290" s="91"/>
      <c r="E290" s="91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07"/>
    </row>
    <row r="291" spans="2:19" ht="63.75" customHeight="1" x14ac:dyDescent="0.3">
      <c r="B291" s="122" t="s">
        <v>98</v>
      </c>
      <c r="C291" s="41" t="s">
        <v>99</v>
      </c>
      <c r="D291" s="109">
        <v>66.42</v>
      </c>
      <c r="E291" s="110">
        <v>15</v>
      </c>
      <c r="F291" s="109">
        <f t="shared" ref="F291:F307" si="85">D291*E291</f>
        <v>996.30000000000007</v>
      </c>
      <c r="G291" s="109"/>
      <c r="H291" s="109"/>
      <c r="I291" s="109"/>
      <c r="J291" s="109">
        <f t="shared" ref="J291:J307" si="86">SUM(F291:I291)</f>
        <v>996.30000000000007</v>
      </c>
      <c r="K291" s="109"/>
      <c r="L291" s="109"/>
      <c r="M291" s="109"/>
      <c r="N291" s="109"/>
      <c r="O291" s="109">
        <f>SUM(K291:N291)</f>
        <v>0</v>
      </c>
      <c r="P291" s="109">
        <f>J291-O291</f>
        <v>996.30000000000007</v>
      </c>
      <c r="Q291" s="109"/>
      <c r="R291" s="109">
        <f>P291-Q291</f>
        <v>996.30000000000007</v>
      </c>
      <c r="S291" s="111"/>
    </row>
    <row r="292" spans="2:19" ht="63.75" customHeight="1" x14ac:dyDescent="0.3">
      <c r="B292" s="122" t="s">
        <v>98</v>
      </c>
      <c r="C292" s="41" t="s">
        <v>100</v>
      </c>
      <c r="D292" s="109">
        <v>162</v>
      </c>
      <c r="E292" s="110">
        <v>15</v>
      </c>
      <c r="F292" s="109">
        <f t="shared" si="85"/>
        <v>2430</v>
      </c>
      <c r="G292" s="109"/>
      <c r="H292" s="109"/>
      <c r="I292" s="109"/>
      <c r="J292" s="109">
        <f t="shared" si="86"/>
        <v>2430</v>
      </c>
      <c r="K292" s="109"/>
      <c r="L292" s="109"/>
      <c r="M292" s="109"/>
      <c r="N292" s="109"/>
      <c r="O292" s="109">
        <f t="shared" ref="O292:O307" si="87">SUM(K292:N292)</f>
        <v>0</v>
      </c>
      <c r="P292" s="109">
        <f t="shared" ref="P292:P307" si="88">J292-O292</f>
        <v>2430</v>
      </c>
      <c r="Q292" s="109"/>
      <c r="R292" s="109">
        <f t="shared" ref="R292:R307" si="89">P292-Q292</f>
        <v>2430</v>
      </c>
      <c r="S292" s="111"/>
    </row>
    <row r="293" spans="2:19" ht="63.75" customHeight="1" x14ac:dyDescent="0.3">
      <c r="B293" s="122" t="s">
        <v>98</v>
      </c>
      <c r="C293" s="41" t="s">
        <v>557</v>
      </c>
      <c r="D293" s="109">
        <v>142.19999999999999</v>
      </c>
      <c r="E293" s="110">
        <v>15</v>
      </c>
      <c r="F293" s="109">
        <f t="shared" si="85"/>
        <v>2133</v>
      </c>
      <c r="G293" s="109"/>
      <c r="H293" s="109"/>
      <c r="I293" s="109"/>
      <c r="J293" s="109">
        <f t="shared" si="86"/>
        <v>2133</v>
      </c>
      <c r="K293" s="109"/>
      <c r="L293" s="109"/>
      <c r="M293" s="109"/>
      <c r="N293" s="109"/>
      <c r="O293" s="109">
        <f t="shared" si="87"/>
        <v>0</v>
      </c>
      <c r="P293" s="109">
        <f t="shared" si="88"/>
        <v>2133</v>
      </c>
      <c r="Q293" s="109"/>
      <c r="R293" s="109">
        <f t="shared" si="89"/>
        <v>2133</v>
      </c>
      <c r="S293" s="111"/>
    </row>
    <row r="294" spans="2:19" ht="63.75" customHeight="1" x14ac:dyDescent="0.3">
      <c r="B294" s="122" t="s">
        <v>98</v>
      </c>
      <c r="C294" s="41" t="s">
        <v>101</v>
      </c>
      <c r="D294" s="109">
        <v>225.69</v>
      </c>
      <c r="E294" s="110">
        <v>15</v>
      </c>
      <c r="F294" s="109">
        <f t="shared" si="85"/>
        <v>3385.35</v>
      </c>
      <c r="G294" s="109"/>
      <c r="H294" s="109"/>
      <c r="I294" s="109"/>
      <c r="J294" s="109">
        <f t="shared" si="86"/>
        <v>3385.35</v>
      </c>
      <c r="K294" s="109"/>
      <c r="L294" s="109"/>
      <c r="M294" s="109"/>
      <c r="N294" s="109"/>
      <c r="O294" s="109">
        <f t="shared" si="87"/>
        <v>0</v>
      </c>
      <c r="P294" s="109">
        <f t="shared" si="88"/>
        <v>3385.35</v>
      </c>
      <c r="Q294" s="109"/>
      <c r="R294" s="109">
        <f t="shared" si="89"/>
        <v>3385.35</v>
      </c>
      <c r="S294" s="111"/>
    </row>
    <row r="295" spans="2:19" ht="63.75" customHeight="1" x14ac:dyDescent="0.3">
      <c r="B295" s="122" t="s">
        <v>98</v>
      </c>
      <c r="C295" s="41" t="s">
        <v>204</v>
      </c>
      <c r="D295" s="109">
        <v>145.30000000000001</v>
      </c>
      <c r="E295" s="110">
        <v>15</v>
      </c>
      <c r="F295" s="109">
        <f t="shared" si="85"/>
        <v>2179.5</v>
      </c>
      <c r="G295" s="109"/>
      <c r="H295" s="109"/>
      <c r="I295" s="109"/>
      <c r="J295" s="109">
        <f t="shared" si="86"/>
        <v>2179.5</v>
      </c>
      <c r="K295" s="109"/>
      <c r="L295" s="109"/>
      <c r="M295" s="109"/>
      <c r="N295" s="109"/>
      <c r="O295" s="109">
        <f t="shared" si="87"/>
        <v>0</v>
      </c>
      <c r="P295" s="109">
        <f t="shared" si="88"/>
        <v>2179.5</v>
      </c>
      <c r="Q295" s="109"/>
      <c r="R295" s="109">
        <f t="shared" si="89"/>
        <v>2179.5</v>
      </c>
      <c r="S295" s="111"/>
    </row>
    <row r="296" spans="2:19" ht="63.75" customHeight="1" x14ac:dyDescent="0.3">
      <c r="B296" s="122" t="s">
        <v>98</v>
      </c>
      <c r="C296" s="41" t="s">
        <v>102</v>
      </c>
      <c r="D296" s="109">
        <v>154.29</v>
      </c>
      <c r="E296" s="110">
        <v>15</v>
      </c>
      <c r="F296" s="109">
        <f t="shared" si="85"/>
        <v>2314.35</v>
      </c>
      <c r="G296" s="109"/>
      <c r="H296" s="109"/>
      <c r="I296" s="109"/>
      <c r="J296" s="109">
        <f t="shared" si="86"/>
        <v>2314.35</v>
      </c>
      <c r="K296" s="109"/>
      <c r="L296" s="109">
        <v>27.48</v>
      </c>
      <c r="M296" s="109"/>
      <c r="N296" s="109"/>
      <c r="O296" s="109">
        <f t="shared" si="87"/>
        <v>27.48</v>
      </c>
      <c r="P296" s="109">
        <f t="shared" si="88"/>
        <v>2286.87</v>
      </c>
      <c r="Q296" s="109"/>
      <c r="R296" s="109">
        <f t="shared" si="89"/>
        <v>2286.87</v>
      </c>
      <c r="S296" s="111"/>
    </row>
    <row r="297" spans="2:19" ht="63.75" customHeight="1" x14ac:dyDescent="0.3">
      <c r="B297" s="122" t="s">
        <v>98</v>
      </c>
      <c r="C297" s="41" t="s">
        <v>469</v>
      </c>
      <c r="D297" s="109">
        <v>152.27000000000001</v>
      </c>
      <c r="E297" s="110">
        <v>15</v>
      </c>
      <c r="F297" s="109">
        <f t="shared" si="85"/>
        <v>2284.0500000000002</v>
      </c>
      <c r="G297" s="109"/>
      <c r="H297" s="109"/>
      <c r="I297" s="109"/>
      <c r="J297" s="109">
        <f t="shared" si="86"/>
        <v>2284.0500000000002</v>
      </c>
      <c r="K297" s="109"/>
      <c r="L297" s="109">
        <v>27.12</v>
      </c>
      <c r="M297" s="109"/>
      <c r="N297" s="109"/>
      <c r="O297" s="109">
        <f t="shared" si="87"/>
        <v>27.12</v>
      </c>
      <c r="P297" s="109">
        <f t="shared" si="88"/>
        <v>2256.9300000000003</v>
      </c>
      <c r="Q297" s="109"/>
      <c r="R297" s="109">
        <f t="shared" si="89"/>
        <v>2256.9300000000003</v>
      </c>
      <c r="S297" s="111"/>
    </row>
    <row r="298" spans="2:19" ht="63.75" customHeight="1" x14ac:dyDescent="0.3">
      <c r="B298" s="122" t="s">
        <v>98</v>
      </c>
      <c r="C298" s="41" t="s">
        <v>590</v>
      </c>
      <c r="D298" s="109">
        <v>225.89</v>
      </c>
      <c r="E298" s="110">
        <v>15</v>
      </c>
      <c r="F298" s="109">
        <f t="shared" si="85"/>
        <v>3388.35</v>
      </c>
      <c r="G298" s="109"/>
      <c r="H298" s="109"/>
      <c r="I298" s="109"/>
      <c r="J298" s="109">
        <f t="shared" si="86"/>
        <v>3388.35</v>
      </c>
      <c r="K298" s="109"/>
      <c r="L298" s="109"/>
      <c r="M298" s="109"/>
      <c r="N298" s="109"/>
      <c r="O298" s="109">
        <f t="shared" si="87"/>
        <v>0</v>
      </c>
      <c r="P298" s="109">
        <f t="shared" si="88"/>
        <v>3388.35</v>
      </c>
      <c r="Q298" s="109"/>
      <c r="R298" s="109">
        <f t="shared" si="89"/>
        <v>3388.35</v>
      </c>
      <c r="S298" s="111"/>
    </row>
    <row r="299" spans="2:19" ht="63.75" customHeight="1" x14ac:dyDescent="0.3">
      <c r="B299" s="122" t="s">
        <v>98</v>
      </c>
      <c r="C299" s="41" t="s">
        <v>205</v>
      </c>
      <c r="D299" s="109">
        <v>205.38</v>
      </c>
      <c r="E299" s="110">
        <v>15</v>
      </c>
      <c r="F299" s="109">
        <f t="shared" si="85"/>
        <v>3080.7</v>
      </c>
      <c r="G299" s="109"/>
      <c r="H299" s="109"/>
      <c r="I299" s="109"/>
      <c r="J299" s="109">
        <f t="shared" si="86"/>
        <v>3080.7</v>
      </c>
      <c r="K299" s="109"/>
      <c r="L299" s="109"/>
      <c r="M299" s="109"/>
      <c r="N299" s="109"/>
      <c r="O299" s="109">
        <f t="shared" si="87"/>
        <v>0</v>
      </c>
      <c r="P299" s="109">
        <f t="shared" si="88"/>
        <v>3080.7</v>
      </c>
      <c r="Q299" s="109"/>
      <c r="R299" s="109">
        <f t="shared" si="89"/>
        <v>3080.7</v>
      </c>
      <c r="S299" s="111"/>
    </row>
    <row r="300" spans="2:19" ht="63.75" customHeight="1" x14ac:dyDescent="0.3">
      <c r="B300" s="122" t="s">
        <v>98</v>
      </c>
      <c r="C300" s="41" t="s">
        <v>103</v>
      </c>
      <c r="D300" s="109">
        <v>211.56</v>
      </c>
      <c r="E300" s="110">
        <v>15</v>
      </c>
      <c r="F300" s="109">
        <f t="shared" si="85"/>
        <v>3173.4</v>
      </c>
      <c r="G300" s="109"/>
      <c r="H300" s="109"/>
      <c r="I300" s="109"/>
      <c r="J300" s="109">
        <f t="shared" si="86"/>
        <v>3173.4</v>
      </c>
      <c r="K300" s="109"/>
      <c r="L300" s="109"/>
      <c r="M300" s="109"/>
      <c r="N300" s="109"/>
      <c r="O300" s="109">
        <f t="shared" si="87"/>
        <v>0</v>
      </c>
      <c r="P300" s="109">
        <f t="shared" si="88"/>
        <v>3173.4</v>
      </c>
      <c r="Q300" s="109"/>
      <c r="R300" s="109">
        <f t="shared" si="89"/>
        <v>3173.4</v>
      </c>
      <c r="S300" s="111"/>
    </row>
    <row r="301" spans="2:19" ht="63.75" customHeight="1" x14ac:dyDescent="0.3">
      <c r="B301" s="122" t="s">
        <v>98</v>
      </c>
      <c r="C301" s="41" t="s">
        <v>104</v>
      </c>
      <c r="D301" s="109">
        <v>145.41999999999999</v>
      </c>
      <c r="E301" s="110">
        <v>15</v>
      </c>
      <c r="F301" s="109">
        <f t="shared" si="85"/>
        <v>2181.2999999999997</v>
      </c>
      <c r="G301" s="109"/>
      <c r="H301" s="109"/>
      <c r="I301" s="109"/>
      <c r="J301" s="109">
        <f t="shared" si="86"/>
        <v>2181.2999999999997</v>
      </c>
      <c r="K301" s="109"/>
      <c r="L301" s="109"/>
      <c r="M301" s="109"/>
      <c r="N301" s="109"/>
      <c r="O301" s="109">
        <f t="shared" si="87"/>
        <v>0</v>
      </c>
      <c r="P301" s="109">
        <f t="shared" si="88"/>
        <v>2181.2999999999997</v>
      </c>
      <c r="Q301" s="109"/>
      <c r="R301" s="109">
        <f t="shared" si="89"/>
        <v>2181.2999999999997</v>
      </c>
      <c r="S301" s="111"/>
    </row>
    <row r="302" spans="2:19" ht="63.75" customHeight="1" x14ac:dyDescent="0.3">
      <c r="B302" s="122" t="s">
        <v>98</v>
      </c>
      <c r="C302" s="41" t="s">
        <v>105</v>
      </c>
      <c r="D302" s="109">
        <v>90.13</v>
      </c>
      <c r="E302" s="110">
        <v>15</v>
      </c>
      <c r="F302" s="109">
        <f t="shared" si="85"/>
        <v>1351.9499999999998</v>
      </c>
      <c r="G302" s="109"/>
      <c r="H302" s="109"/>
      <c r="I302" s="109"/>
      <c r="J302" s="109">
        <f t="shared" si="86"/>
        <v>1351.9499999999998</v>
      </c>
      <c r="K302" s="109"/>
      <c r="L302" s="109"/>
      <c r="M302" s="109"/>
      <c r="N302" s="109"/>
      <c r="O302" s="109">
        <f t="shared" si="87"/>
        <v>0</v>
      </c>
      <c r="P302" s="109">
        <f t="shared" si="88"/>
        <v>1351.9499999999998</v>
      </c>
      <c r="Q302" s="109"/>
      <c r="R302" s="109">
        <f t="shared" si="89"/>
        <v>1351.9499999999998</v>
      </c>
      <c r="S302" s="111"/>
    </row>
    <row r="303" spans="2:19" ht="63.75" customHeight="1" x14ac:dyDescent="0.3">
      <c r="B303" s="122" t="s">
        <v>98</v>
      </c>
      <c r="C303" s="41" t="s">
        <v>207</v>
      </c>
      <c r="D303" s="109">
        <v>207.79</v>
      </c>
      <c r="E303" s="110">
        <v>15</v>
      </c>
      <c r="F303" s="109">
        <f t="shared" si="85"/>
        <v>3116.85</v>
      </c>
      <c r="G303" s="109"/>
      <c r="H303" s="109"/>
      <c r="I303" s="109"/>
      <c r="J303" s="109">
        <f t="shared" si="86"/>
        <v>3116.85</v>
      </c>
      <c r="K303" s="109"/>
      <c r="L303" s="109">
        <v>37.01</v>
      </c>
      <c r="M303" s="109"/>
      <c r="N303" s="109"/>
      <c r="O303" s="109">
        <f t="shared" si="87"/>
        <v>37.01</v>
      </c>
      <c r="P303" s="109">
        <f t="shared" si="88"/>
        <v>3079.8399999999997</v>
      </c>
      <c r="Q303" s="109"/>
      <c r="R303" s="109">
        <f t="shared" si="89"/>
        <v>3079.8399999999997</v>
      </c>
      <c r="S303" s="111"/>
    </row>
    <row r="304" spans="2:19" ht="63.75" customHeight="1" x14ac:dyDescent="0.3">
      <c r="B304" s="122" t="s">
        <v>98</v>
      </c>
      <c r="C304" s="41" t="s">
        <v>206</v>
      </c>
      <c r="D304" s="109">
        <v>131.66999999999999</v>
      </c>
      <c r="E304" s="110">
        <v>15</v>
      </c>
      <c r="F304" s="109">
        <f t="shared" si="85"/>
        <v>1975.0499999999997</v>
      </c>
      <c r="G304" s="109"/>
      <c r="H304" s="109"/>
      <c r="I304" s="109"/>
      <c r="J304" s="109">
        <f t="shared" si="86"/>
        <v>1975.0499999999997</v>
      </c>
      <c r="K304" s="109"/>
      <c r="L304" s="109"/>
      <c r="M304" s="109"/>
      <c r="N304" s="109"/>
      <c r="O304" s="109">
        <f t="shared" si="87"/>
        <v>0</v>
      </c>
      <c r="P304" s="109">
        <f t="shared" si="88"/>
        <v>1975.0499999999997</v>
      </c>
      <c r="Q304" s="109"/>
      <c r="R304" s="109">
        <f t="shared" si="89"/>
        <v>1975.0499999999997</v>
      </c>
      <c r="S304" s="111"/>
    </row>
    <row r="305" spans="2:19" ht="63.75" customHeight="1" x14ac:dyDescent="0.3">
      <c r="B305" s="122" t="s">
        <v>98</v>
      </c>
      <c r="C305" s="41" t="s">
        <v>106</v>
      </c>
      <c r="D305" s="109">
        <v>190.94</v>
      </c>
      <c r="E305" s="110">
        <v>15</v>
      </c>
      <c r="F305" s="109">
        <f t="shared" si="85"/>
        <v>2864.1</v>
      </c>
      <c r="G305" s="109"/>
      <c r="H305" s="109"/>
      <c r="I305" s="109"/>
      <c r="J305" s="109">
        <f t="shared" si="86"/>
        <v>2864.1</v>
      </c>
      <c r="K305" s="109"/>
      <c r="L305" s="109"/>
      <c r="M305" s="109"/>
      <c r="N305" s="109"/>
      <c r="O305" s="109">
        <f t="shared" si="87"/>
        <v>0</v>
      </c>
      <c r="P305" s="109">
        <f t="shared" si="88"/>
        <v>2864.1</v>
      </c>
      <c r="Q305" s="109"/>
      <c r="R305" s="109">
        <f t="shared" si="89"/>
        <v>2864.1</v>
      </c>
      <c r="S305" s="111"/>
    </row>
    <row r="306" spans="2:19" ht="63.75" customHeight="1" x14ac:dyDescent="0.3">
      <c r="B306" s="122" t="s">
        <v>98</v>
      </c>
      <c r="C306" s="41" t="s">
        <v>107</v>
      </c>
      <c r="D306" s="109">
        <v>105.18</v>
      </c>
      <c r="E306" s="110">
        <v>15</v>
      </c>
      <c r="F306" s="109">
        <f t="shared" si="85"/>
        <v>1577.7</v>
      </c>
      <c r="G306" s="109"/>
      <c r="H306" s="109"/>
      <c r="I306" s="109"/>
      <c r="J306" s="109">
        <f t="shared" si="86"/>
        <v>1577.7</v>
      </c>
      <c r="K306" s="109"/>
      <c r="L306" s="109"/>
      <c r="M306" s="109"/>
      <c r="N306" s="109"/>
      <c r="O306" s="109">
        <f t="shared" si="87"/>
        <v>0</v>
      </c>
      <c r="P306" s="109">
        <f t="shared" si="88"/>
        <v>1577.7</v>
      </c>
      <c r="Q306" s="109"/>
      <c r="R306" s="109">
        <f t="shared" si="89"/>
        <v>1577.7</v>
      </c>
      <c r="S306" s="111"/>
    </row>
    <row r="307" spans="2:19" ht="63.75" customHeight="1" thickBot="1" x14ac:dyDescent="0.35">
      <c r="B307" s="122" t="s">
        <v>98</v>
      </c>
      <c r="C307" s="41" t="s">
        <v>40</v>
      </c>
      <c r="D307" s="109">
        <v>225.21</v>
      </c>
      <c r="E307" s="110">
        <v>15</v>
      </c>
      <c r="F307" s="109">
        <f t="shared" si="85"/>
        <v>3378.15</v>
      </c>
      <c r="G307" s="109"/>
      <c r="H307" s="109"/>
      <c r="I307" s="109"/>
      <c r="J307" s="109">
        <f t="shared" si="86"/>
        <v>3378.15</v>
      </c>
      <c r="K307" s="109"/>
      <c r="L307" s="109">
        <v>32.090000000000003</v>
      </c>
      <c r="M307" s="109"/>
      <c r="N307" s="109"/>
      <c r="O307" s="109">
        <f t="shared" si="87"/>
        <v>32.090000000000003</v>
      </c>
      <c r="P307" s="109">
        <f t="shared" si="88"/>
        <v>3346.06</v>
      </c>
      <c r="Q307" s="109"/>
      <c r="R307" s="109">
        <f t="shared" si="89"/>
        <v>3346.06</v>
      </c>
      <c r="S307" s="111"/>
    </row>
    <row r="308" spans="2:19" ht="63.75" customHeight="1" x14ac:dyDescent="0.3">
      <c r="B308" s="315" t="s">
        <v>579</v>
      </c>
      <c r="C308" s="316"/>
      <c r="D308" s="316"/>
      <c r="E308" s="316"/>
      <c r="F308" s="242" t="s">
        <v>4</v>
      </c>
      <c r="G308" s="232" t="s">
        <v>5</v>
      </c>
      <c r="H308" s="232" t="s">
        <v>6</v>
      </c>
      <c r="I308" s="232" t="s">
        <v>7</v>
      </c>
      <c r="J308" s="233" t="s">
        <v>8</v>
      </c>
      <c r="K308" s="246" t="s">
        <v>9</v>
      </c>
      <c r="L308" s="237" t="s">
        <v>10</v>
      </c>
      <c r="M308" s="237" t="s">
        <v>11</v>
      </c>
      <c r="N308" s="237" t="s">
        <v>12</v>
      </c>
      <c r="O308" s="247" t="s">
        <v>8</v>
      </c>
      <c r="P308" s="244" t="s">
        <v>13</v>
      </c>
      <c r="Q308" s="235" t="s">
        <v>18</v>
      </c>
      <c r="R308" s="233" t="s">
        <v>15</v>
      </c>
      <c r="S308" s="116"/>
    </row>
    <row r="309" spans="2:19" ht="63.75" customHeight="1" thickBot="1" x14ac:dyDescent="0.35">
      <c r="B309" s="317"/>
      <c r="C309" s="318"/>
      <c r="D309" s="318"/>
      <c r="E309" s="318"/>
      <c r="F309" s="243">
        <f>SUM(F291:F307)</f>
        <v>41810.1</v>
      </c>
      <c r="G309" s="234">
        <f t="shared" ref="G309:R309" si="90">SUM(G291:G307)</f>
        <v>0</v>
      </c>
      <c r="H309" s="234">
        <f t="shared" si="90"/>
        <v>0</v>
      </c>
      <c r="I309" s="234">
        <f t="shared" si="90"/>
        <v>0</v>
      </c>
      <c r="J309" s="241">
        <f t="shared" si="90"/>
        <v>41810.1</v>
      </c>
      <c r="K309" s="248">
        <f t="shared" si="90"/>
        <v>0</v>
      </c>
      <c r="L309" s="236">
        <f t="shared" si="90"/>
        <v>123.7</v>
      </c>
      <c r="M309" s="236">
        <f t="shared" si="90"/>
        <v>0</v>
      </c>
      <c r="N309" s="236">
        <f t="shared" si="90"/>
        <v>0</v>
      </c>
      <c r="O309" s="249">
        <f t="shared" si="90"/>
        <v>123.7</v>
      </c>
      <c r="P309" s="245">
        <f t="shared" si="90"/>
        <v>41686.399999999994</v>
      </c>
      <c r="Q309" s="236">
        <f t="shared" si="90"/>
        <v>0</v>
      </c>
      <c r="R309" s="241">
        <f t="shared" si="90"/>
        <v>41686.399999999994</v>
      </c>
      <c r="S309" s="116"/>
    </row>
    <row r="310" spans="2:19" ht="63.75" customHeight="1" x14ac:dyDescent="0.3"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116"/>
    </row>
    <row r="311" spans="2:19" ht="63.75" customHeight="1" thickBot="1" x14ac:dyDescent="0.35"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116"/>
    </row>
    <row r="312" spans="2:19" ht="63.75" customHeight="1" x14ac:dyDescent="0.3">
      <c r="B312" s="307" t="s">
        <v>580</v>
      </c>
      <c r="C312" s="308"/>
      <c r="D312" s="308"/>
      <c r="E312" s="308"/>
      <c r="F312" s="232" t="s">
        <v>581</v>
      </c>
      <c r="G312" s="223" t="s">
        <v>5</v>
      </c>
      <c r="H312" s="223" t="s">
        <v>7</v>
      </c>
      <c r="I312" s="223" t="s">
        <v>7</v>
      </c>
      <c r="J312" s="239" t="s">
        <v>8</v>
      </c>
      <c r="K312" s="251" t="s">
        <v>9</v>
      </c>
      <c r="L312" s="229" t="s">
        <v>10</v>
      </c>
      <c r="M312" s="229" t="s">
        <v>12</v>
      </c>
      <c r="N312" s="229" t="s">
        <v>12</v>
      </c>
      <c r="O312" s="252" t="s">
        <v>8</v>
      </c>
      <c r="P312" s="253" t="s">
        <v>13</v>
      </c>
      <c r="Q312" s="238" t="s">
        <v>18</v>
      </c>
      <c r="R312" s="255" t="s">
        <v>15</v>
      </c>
      <c r="S312" s="117"/>
    </row>
    <row r="313" spans="2:19" ht="63.75" customHeight="1" thickBot="1" x14ac:dyDescent="0.35">
      <c r="B313" s="309"/>
      <c r="C313" s="310"/>
      <c r="D313" s="310"/>
      <c r="E313" s="310"/>
      <c r="F313" s="234">
        <f t="shared" ref="F313:R313" si="91">SUM(F17,F288,F309)</f>
        <v>721596.6</v>
      </c>
      <c r="G313" s="234">
        <f t="shared" si="91"/>
        <v>0</v>
      </c>
      <c r="H313" s="234">
        <f t="shared" si="91"/>
        <v>0</v>
      </c>
      <c r="I313" s="234">
        <f t="shared" si="91"/>
        <v>868.95512000000008</v>
      </c>
      <c r="J313" s="250">
        <f t="shared" si="91"/>
        <v>722465.55511999992</v>
      </c>
      <c r="K313" s="248">
        <f t="shared" si="91"/>
        <v>61097.930655999997</v>
      </c>
      <c r="L313" s="236">
        <f t="shared" si="91"/>
        <v>3617.0190937500001</v>
      </c>
      <c r="M313" s="236">
        <f t="shared" si="91"/>
        <v>0</v>
      </c>
      <c r="N313" s="236">
        <f t="shared" si="91"/>
        <v>3078.0764999999997</v>
      </c>
      <c r="O313" s="249">
        <f t="shared" si="91"/>
        <v>67793.026249749993</v>
      </c>
      <c r="P313" s="254">
        <f t="shared" si="91"/>
        <v>654672.52887024998</v>
      </c>
      <c r="Q313" s="256">
        <f t="shared" si="91"/>
        <v>8240.8290000000015</v>
      </c>
      <c r="R313" s="245">
        <f t="shared" si="91"/>
        <v>646431.69987024995</v>
      </c>
      <c r="S313" s="117"/>
    </row>
    <row r="314" spans="2:19" ht="84.9" customHeight="1" x14ac:dyDescent="0.3"/>
  </sheetData>
  <mergeCells count="9">
    <mergeCell ref="P2:S2"/>
    <mergeCell ref="B312:E313"/>
    <mergeCell ref="D2:J2"/>
    <mergeCell ref="K2:O2"/>
    <mergeCell ref="B287:E288"/>
    <mergeCell ref="B16:E17"/>
    <mergeCell ref="B308:E309"/>
    <mergeCell ref="B2:B3"/>
    <mergeCell ref="C2:C3"/>
  </mergeCells>
  <pageMargins left="0.25" right="0.25" top="0.75" bottom="0.75" header="0.3" footer="0.3"/>
  <pageSetup scale="40" orientation="landscape" r:id="rId1"/>
  <headerFooter>
    <oddHeader>&amp;C&amp;"-,Negrita"&amp;14MUNICIPIO DE TECALITLAN JALISCOPORTAL VICTORIA NO. 9   RFC:MTE871101HLA   TEL: 371 41 8 01 69NOMINA QUINCENAL GENERAL DEL 01 AL 15 DICIEMBRE DEL 2018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T156"/>
  <sheetViews>
    <sheetView view="pageLayout" zoomScale="50" zoomScaleNormal="60" zoomScalePageLayoutView="50" workbookViewId="0">
      <selection activeCell="B10" sqref="B10"/>
    </sheetView>
  </sheetViews>
  <sheetFormatPr baseColWidth="10" defaultColWidth="11" defaultRowHeight="14.4" x14ac:dyDescent="0.3"/>
  <cols>
    <col min="1" max="1" width="2.88671875" style="2" customWidth="1"/>
    <col min="2" max="2" width="21.88671875" style="15" customWidth="1"/>
    <col min="3" max="3" width="28.6640625" style="2" customWidth="1"/>
    <col min="4" max="4" width="11" style="3" customWidth="1"/>
    <col min="5" max="5" width="11" style="2" customWidth="1"/>
    <col min="6" max="6" width="18.33203125" style="2" customWidth="1"/>
    <col min="7" max="8" width="11" style="2" customWidth="1"/>
    <col min="9" max="9" width="17.5546875" style="2" customWidth="1"/>
    <col min="10" max="10" width="17.88671875" style="2" customWidth="1"/>
    <col min="11" max="11" width="18.6640625" style="2" customWidth="1"/>
    <col min="12" max="12" width="11.5546875" style="2" customWidth="1"/>
    <col min="13" max="14" width="11" style="2" customWidth="1"/>
    <col min="15" max="15" width="16.33203125" style="2" customWidth="1"/>
    <col min="16" max="16" width="18.44140625" style="2" customWidth="1"/>
    <col min="17" max="17" width="15.44140625" style="2" customWidth="1"/>
    <col min="18" max="18" width="22.6640625" style="2" bestFit="1" customWidth="1"/>
    <col min="19" max="19" width="53.88671875" style="2" customWidth="1"/>
    <col min="20" max="16384" width="11" style="2"/>
  </cols>
  <sheetData>
    <row r="1" spans="1:20" ht="63.75" customHeight="1" thickBot="1" x14ac:dyDescent="0.35">
      <c r="A1" s="82"/>
      <c r="B1" s="83"/>
      <c r="C1" s="82"/>
      <c r="D1" s="84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63.75" customHeight="1" x14ac:dyDescent="0.3">
      <c r="A2" s="17"/>
      <c r="B2" s="327" t="s">
        <v>0</v>
      </c>
      <c r="C2" s="339" t="s">
        <v>1</v>
      </c>
      <c r="D2" s="329" t="s">
        <v>16</v>
      </c>
      <c r="E2" s="330"/>
      <c r="F2" s="330"/>
      <c r="G2" s="330"/>
      <c r="H2" s="330"/>
      <c r="I2" s="330"/>
      <c r="J2" s="330"/>
      <c r="K2" s="333" t="s">
        <v>17</v>
      </c>
      <c r="L2" s="334"/>
      <c r="M2" s="334"/>
      <c r="N2" s="334"/>
      <c r="O2" s="335"/>
      <c r="P2" s="155"/>
      <c r="Q2" s="156"/>
      <c r="R2" s="156"/>
      <c r="S2" s="154"/>
      <c r="T2" s="82"/>
    </row>
    <row r="3" spans="1:20" ht="63.75" customHeight="1" thickBot="1" x14ac:dyDescent="0.35">
      <c r="A3" s="17"/>
      <c r="B3" s="342"/>
      <c r="C3" s="340"/>
      <c r="D3" s="331"/>
      <c r="E3" s="332"/>
      <c r="F3" s="332"/>
      <c r="G3" s="332"/>
      <c r="H3" s="332"/>
      <c r="I3" s="332"/>
      <c r="J3" s="332"/>
      <c r="K3" s="336"/>
      <c r="L3" s="337"/>
      <c r="M3" s="337"/>
      <c r="N3" s="337"/>
      <c r="O3" s="338"/>
      <c r="P3" s="158"/>
      <c r="Q3" s="159"/>
      <c r="R3" s="159"/>
      <c r="S3" s="157"/>
      <c r="T3" s="82"/>
    </row>
    <row r="4" spans="1:20" ht="63.75" customHeight="1" thickBot="1" x14ac:dyDescent="0.35">
      <c r="A4" s="17"/>
      <c r="B4" s="328"/>
      <c r="C4" s="341"/>
      <c r="D4" s="160" t="s">
        <v>2</v>
      </c>
      <c r="E4" s="161" t="s">
        <v>3</v>
      </c>
      <c r="F4" s="161" t="s">
        <v>4</v>
      </c>
      <c r="G4" s="161" t="s">
        <v>5</v>
      </c>
      <c r="H4" s="161" t="s">
        <v>6</v>
      </c>
      <c r="I4" s="161" t="s">
        <v>7</v>
      </c>
      <c r="J4" s="162" t="s">
        <v>8</v>
      </c>
      <c r="K4" s="164" t="s">
        <v>9</v>
      </c>
      <c r="L4" s="165" t="s">
        <v>10</v>
      </c>
      <c r="M4" s="163" t="s">
        <v>11</v>
      </c>
      <c r="N4" s="163" t="s">
        <v>12</v>
      </c>
      <c r="O4" s="166" t="s">
        <v>8</v>
      </c>
      <c r="P4" s="160" t="s">
        <v>13</v>
      </c>
      <c r="Q4" s="163" t="s">
        <v>18</v>
      </c>
      <c r="R4" s="161" t="s">
        <v>15</v>
      </c>
      <c r="S4" s="162" t="s">
        <v>14</v>
      </c>
      <c r="T4" s="82"/>
    </row>
    <row r="5" spans="1:20" ht="63.75" customHeight="1" x14ac:dyDescent="0.3">
      <c r="A5" s="72"/>
      <c r="B5" s="143" t="s">
        <v>502</v>
      </c>
      <c r="C5" s="144" t="s">
        <v>503</v>
      </c>
      <c r="D5" s="145">
        <v>211.53</v>
      </c>
      <c r="E5" s="146">
        <v>15</v>
      </c>
      <c r="F5" s="147">
        <f t="shared" ref="F5:F36" si="0">D5*E5</f>
        <v>3172.95</v>
      </c>
      <c r="G5" s="148"/>
      <c r="H5" s="148"/>
      <c r="I5" s="149"/>
      <c r="J5" s="150">
        <f t="shared" ref="J5:J36" si="1">SUM(F5:I5)</f>
        <v>3172.95</v>
      </c>
      <c r="K5" s="150">
        <v>98.72</v>
      </c>
      <c r="L5" s="151"/>
      <c r="M5" s="148"/>
      <c r="N5" s="148"/>
      <c r="O5" s="150">
        <f t="shared" ref="O5:O36" si="2">SUM(K5:N5)</f>
        <v>98.72</v>
      </c>
      <c r="P5" s="150">
        <f t="shared" ref="P5:P36" si="3">J5-O5</f>
        <v>3074.23</v>
      </c>
      <c r="Q5" s="152"/>
      <c r="R5" s="150">
        <f t="shared" ref="R5:R36" si="4">P5-Q5</f>
        <v>3074.23</v>
      </c>
      <c r="S5" s="152"/>
      <c r="T5" s="82"/>
    </row>
    <row r="6" spans="1:20" ht="63.75" customHeight="1" x14ac:dyDescent="0.3">
      <c r="A6" s="72"/>
      <c r="B6" s="40" t="s">
        <v>423</v>
      </c>
      <c r="C6" s="7" t="s">
        <v>474</v>
      </c>
      <c r="D6" s="6">
        <v>238.67</v>
      </c>
      <c r="E6" s="18">
        <v>15</v>
      </c>
      <c r="F6" s="74">
        <f t="shared" si="0"/>
        <v>3580.0499999999997</v>
      </c>
      <c r="G6" s="75"/>
      <c r="H6" s="4"/>
      <c r="I6" s="4"/>
      <c r="J6" s="11">
        <f t="shared" si="1"/>
        <v>3580.0499999999997</v>
      </c>
      <c r="K6" s="11">
        <v>160.71</v>
      </c>
      <c r="L6" s="5"/>
      <c r="M6" s="4"/>
      <c r="N6" s="4"/>
      <c r="O6" s="11">
        <f t="shared" si="2"/>
        <v>160.71</v>
      </c>
      <c r="P6" s="10">
        <f t="shared" si="3"/>
        <v>3419.3399999999997</v>
      </c>
      <c r="Q6" s="19"/>
      <c r="R6" s="11">
        <f t="shared" si="4"/>
        <v>3419.3399999999997</v>
      </c>
      <c r="S6" s="19"/>
      <c r="T6" s="82"/>
    </row>
    <row r="7" spans="1:20" ht="63.75" customHeight="1" x14ac:dyDescent="0.3">
      <c r="A7" s="72"/>
      <c r="B7" s="40" t="s">
        <v>530</v>
      </c>
      <c r="C7" s="7" t="s">
        <v>531</v>
      </c>
      <c r="D7" s="6">
        <v>238.67</v>
      </c>
      <c r="E7" s="18">
        <v>15</v>
      </c>
      <c r="F7" s="74">
        <f t="shared" si="0"/>
        <v>3580.0499999999997</v>
      </c>
      <c r="G7" s="4"/>
      <c r="H7" s="4"/>
      <c r="I7" s="75"/>
      <c r="J7" s="11">
        <f t="shared" si="1"/>
        <v>3580.0499999999997</v>
      </c>
      <c r="K7" s="11">
        <v>160.71</v>
      </c>
      <c r="L7" s="5"/>
      <c r="M7" s="4"/>
      <c r="N7" s="4"/>
      <c r="O7" s="11">
        <f t="shared" si="2"/>
        <v>160.71</v>
      </c>
      <c r="P7" s="10">
        <f t="shared" si="3"/>
        <v>3419.3399999999997</v>
      </c>
      <c r="Q7" s="19"/>
      <c r="R7" s="11">
        <f t="shared" si="4"/>
        <v>3419.3399999999997</v>
      </c>
      <c r="S7" s="19"/>
      <c r="T7" s="82"/>
    </row>
    <row r="8" spans="1:20" ht="63.75" customHeight="1" x14ac:dyDescent="0.3">
      <c r="A8" s="72"/>
      <c r="B8" s="40" t="s">
        <v>573</v>
      </c>
      <c r="C8" s="7" t="s">
        <v>574</v>
      </c>
      <c r="D8" s="6">
        <v>238.67</v>
      </c>
      <c r="E8" s="18">
        <v>15</v>
      </c>
      <c r="F8" s="74">
        <f t="shared" si="0"/>
        <v>3580.0499999999997</v>
      </c>
      <c r="G8" s="4"/>
      <c r="H8" s="4"/>
      <c r="I8" s="75"/>
      <c r="J8" s="11">
        <f t="shared" si="1"/>
        <v>3580.0499999999997</v>
      </c>
      <c r="K8" s="11">
        <v>160.71</v>
      </c>
      <c r="L8" s="5"/>
      <c r="M8" s="4"/>
      <c r="N8" s="4"/>
      <c r="O8" s="11">
        <f t="shared" si="2"/>
        <v>160.71</v>
      </c>
      <c r="P8" s="10">
        <f t="shared" si="3"/>
        <v>3419.3399999999997</v>
      </c>
      <c r="Q8" s="19"/>
      <c r="R8" s="11">
        <f t="shared" si="4"/>
        <v>3419.3399999999997</v>
      </c>
      <c r="S8" s="19"/>
      <c r="T8" s="82"/>
    </row>
    <row r="9" spans="1:20" ht="63.75" customHeight="1" x14ac:dyDescent="0.3">
      <c r="A9" s="72"/>
      <c r="B9" s="40" t="s">
        <v>549</v>
      </c>
      <c r="C9" s="7" t="s">
        <v>550</v>
      </c>
      <c r="D9" s="6">
        <v>166</v>
      </c>
      <c r="E9" s="18">
        <v>15</v>
      </c>
      <c r="F9" s="74">
        <f t="shared" si="0"/>
        <v>2490</v>
      </c>
      <c r="G9" s="4"/>
      <c r="H9" s="4"/>
      <c r="I9" s="75">
        <v>10.84</v>
      </c>
      <c r="J9" s="11">
        <f t="shared" si="1"/>
        <v>2500.84</v>
      </c>
      <c r="K9" s="11"/>
      <c r="L9" s="5"/>
      <c r="M9" s="4"/>
      <c r="N9" s="4"/>
      <c r="O9" s="11">
        <f t="shared" si="2"/>
        <v>0</v>
      </c>
      <c r="P9" s="10">
        <f t="shared" si="3"/>
        <v>2500.84</v>
      </c>
      <c r="Q9" s="19"/>
      <c r="R9" s="288">
        <f t="shared" si="4"/>
        <v>2500.84</v>
      </c>
      <c r="S9" s="19"/>
      <c r="T9" s="82"/>
    </row>
    <row r="10" spans="1:20" ht="63.75" customHeight="1" x14ac:dyDescent="0.3">
      <c r="A10" s="72"/>
      <c r="B10" s="40" t="s">
        <v>549</v>
      </c>
      <c r="C10" s="7" t="s">
        <v>551</v>
      </c>
      <c r="D10" s="6">
        <v>166</v>
      </c>
      <c r="E10" s="18">
        <v>15</v>
      </c>
      <c r="F10" s="74">
        <f t="shared" si="0"/>
        <v>2490</v>
      </c>
      <c r="G10" s="4"/>
      <c r="H10" s="4"/>
      <c r="I10" s="75">
        <v>10.84</v>
      </c>
      <c r="J10" s="11">
        <f t="shared" si="1"/>
        <v>2500.84</v>
      </c>
      <c r="K10" s="11"/>
      <c r="L10" s="5"/>
      <c r="M10" s="4"/>
      <c r="N10" s="4"/>
      <c r="O10" s="11">
        <f t="shared" si="2"/>
        <v>0</v>
      </c>
      <c r="P10" s="10">
        <f t="shared" si="3"/>
        <v>2500.84</v>
      </c>
      <c r="Q10" s="19"/>
      <c r="R10" s="288">
        <f t="shared" si="4"/>
        <v>2500.84</v>
      </c>
      <c r="S10" s="19"/>
      <c r="T10" s="82"/>
    </row>
    <row r="11" spans="1:20" ht="63.75" customHeight="1" x14ac:dyDescent="0.3">
      <c r="A11" s="72"/>
      <c r="B11" s="40" t="s">
        <v>565</v>
      </c>
      <c r="C11" s="7" t="s">
        <v>566</v>
      </c>
      <c r="D11" s="6">
        <v>150.80000000000001</v>
      </c>
      <c r="E11" s="18">
        <v>15</v>
      </c>
      <c r="F11" s="74">
        <f t="shared" si="0"/>
        <v>2262</v>
      </c>
      <c r="G11" s="4"/>
      <c r="H11" s="4"/>
      <c r="I11" s="75">
        <v>42.7</v>
      </c>
      <c r="J11" s="11">
        <f t="shared" si="1"/>
        <v>2304.6999999999998</v>
      </c>
      <c r="K11" s="11"/>
      <c r="L11" s="5"/>
      <c r="M11" s="4"/>
      <c r="N11" s="4"/>
      <c r="O11" s="11">
        <f t="shared" si="2"/>
        <v>0</v>
      </c>
      <c r="P11" s="10">
        <f t="shared" si="3"/>
        <v>2304.6999999999998</v>
      </c>
      <c r="Q11" s="19"/>
      <c r="R11" s="11">
        <f t="shared" si="4"/>
        <v>2304.6999999999998</v>
      </c>
      <c r="S11" s="19"/>
      <c r="T11" s="82"/>
    </row>
    <row r="12" spans="1:20" ht="63.75" customHeight="1" x14ac:dyDescent="0.3">
      <c r="A12" s="72"/>
      <c r="B12" s="40" t="s">
        <v>130</v>
      </c>
      <c r="C12" s="7" t="s">
        <v>252</v>
      </c>
      <c r="D12" s="6">
        <v>207.79</v>
      </c>
      <c r="E12" s="18">
        <v>15</v>
      </c>
      <c r="F12" s="74">
        <f t="shared" si="0"/>
        <v>3116.85</v>
      </c>
      <c r="G12" s="75"/>
      <c r="H12" s="75"/>
      <c r="I12" s="75"/>
      <c r="J12" s="11">
        <f t="shared" si="1"/>
        <v>3116.85</v>
      </c>
      <c r="K12" s="11">
        <v>92.611551999999989</v>
      </c>
      <c r="L12" s="11"/>
      <c r="M12" s="75"/>
      <c r="N12" s="75"/>
      <c r="O12" s="11">
        <f t="shared" si="2"/>
        <v>92.611551999999989</v>
      </c>
      <c r="P12" s="10">
        <f t="shared" si="3"/>
        <v>3024.2384480000001</v>
      </c>
      <c r="Q12" s="19"/>
      <c r="R12" s="11">
        <f t="shared" si="4"/>
        <v>3024.2384480000001</v>
      </c>
      <c r="S12" s="19"/>
      <c r="T12" s="82"/>
    </row>
    <row r="13" spans="1:20" ht="63.75" customHeight="1" x14ac:dyDescent="0.3">
      <c r="A13" s="72"/>
      <c r="B13" s="40" t="s">
        <v>403</v>
      </c>
      <c r="C13" s="73" t="s">
        <v>224</v>
      </c>
      <c r="D13" s="6">
        <v>238.67</v>
      </c>
      <c r="E13" s="18">
        <v>15</v>
      </c>
      <c r="F13" s="74">
        <f t="shared" si="0"/>
        <v>3580.0499999999997</v>
      </c>
      <c r="G13" s="75"/>
      <c r="H13" s="4"/>
      <c r="I13" s="4"/>
      <c r="J13" s="11">
        <f t="shared" si="1"/>
        <v>3580.0499999999997</v>
      </c>
      <c r="K13" s="11">
        <v>160.71</v>
      </c>
      <c r="L13" s="5"/>
      <c r="M13" s="4"/>
      <c r="N13" s="4"/>
      <c r="O13" s="11">
        <f t="shared" si="2"/>
        <v>160.71</v>
      </c>
      <c r="P13" s="10">
        <f t="shared" si="3"/>
        <v>3419.3399999999997</v>
      </c>
      <c r="Q13" s="19"/>
      <c r="R13" s="11">
        <f t="shared" si="4"/>
        <v>3419.3399999999997</v>
      </c>
      <c r="S13" s="19"/>
      <c r="T13" s="82"/>
    </row>
    <row r="14" spans="1:20" ht="63.75" customHeight="1" x14ac:dyDescent="0.3">
      <c r="A14" s="72"/>
      <c r="B14" s="40" t="s">
        <v>403</v>
      </c>
      <c r="C14" s="7" t="s">
        <v>604</v>
      </c>
      <c r="D14" s="6">
        <v>158.66</v>
      </c>
      <c r="E14" s="18">
        <v>15</v>
      </c>
      <c r="F14" s="74">
        <f t="shared" si="0"/>
        <v>2379.9</v>
      </c>
      <c r="G14" s="4"/>
      <c r="H14" s="4"/>
      <c r="I14" s="75">
        <v>20.75</v>
      </c>
      <c r="J14" s="11">
        <f t="shared" si="1"/>
        <v>2400.65</v>
      </c>
      <c r="K14" s="11"/>
      <c r="L14" s="5"/>
      <c r="M14" s="4"/>
      <c r="N14" s="4"/>
      <c r="O14" s="11">
        <f t="shared" si="2"/>
        <v>0</v>
      </c>
      <c r="P14" s="10">
        <f t="shared" si="3"/>
        <v>2400.65</v>
      </c>
      <c r="Q14" s="19"/>
      <c r="R14" s="11">
        <f t="shared" si="4"/>
        <v>2400.65</v>
      </c>
      <c r="S14" s="19"/>
      <c r="T14" s="82"/>
    </row>
    <row r="15" spans="1:20" ht="63.75" customHeight="1" x14ac:dyDescent="0.3">
      <c r="A15" s="72"/>
      <c r="B15" s="40" t="s">
        <v>428</v>
      </c>
      <c r="C15" s="7" t="s">
        <v>395</v>
      </c>
      <c r="D15" s="6">
        <v>207.79</v>
      </c>
      <c r="E15" s="18">
        <v>15</v>
      </c>
      <c r="F15" s="74">
        <f t="shared" si="0"/>
        <v>3116.85</v>
      </c>
      <c r="G15" s="4"/>
      <c r="H15" s="4"/>
      <c r="I15" s="11"/>
      <c r="J15" s="11">
        <f t="shared" si="1"/>
        <v>3116.85</v>
      </c>
      <c r="K15" s="11">
        <v>92.61</v>
      </c>
      <c r="L15" s="5"/>
      <c r="M15" s="4"/>
      <c r="N15" s="4"/>
      <c r="O15" s="11">
        <f t="shared" si="2"/>
        <v>92.61</v>
      </c>
      <c r="P15" s="10">
        <f t="shared" si="3"/>
        <v>3024.24</v>
      </c>
      <c r="Q15" s="19"/>
      <c r="R15" s="11">
        <f t="shared" si="4"/>
        <v>3024.24</v>
      </c>
      <c r="S15" s="19"/>
      <c r="T15" s="82"/>
    </row>
    <row r="16" spans="1:20" ht="63.75" customHeight="1" x14ac:dyDescent="0.3">
      <c r="A16" s="72"/>
      <c r="B16" s="40" t="s">
        <v>427</v>
      </c>
      <c r="C16" s="7" t="s">
        <v>222</v>
      </c>
      <c r="D16" s="6">
        <v>238.67</v>
      </c>
      <c r="E16" s="18">
        <v>15</v>
      </c>
      <c r="F16" s="74">
        <f t="shared" si="0"/>
        <v>3580.0499999999997</v>
      </c>
      <c r="G16" s="75"/>
      <c r="H16" s="4"/>
      <c r="I16" s="4"/>
      <c r="J16" s="11">
        <f t="shared" si="1"/>
        <v>3580.0499999999997</v>
      </c>
      <c r="K16" s="81">
        <v>160.71</v>
      </c>
      <c r="L16" s="5"/>
      <c r="M16" s="4"/>
      <c r="N16" s="4"/>
      <c r="O16" s="11">
        <f t="shared" si="2"/>
        <v>160.71</v>
      </c>
      <c r="P16" s="10">
        <f t="shared" si="3"/>
        <v>3419.3399999999997</v>
      </c>
      <c r="Q16" s="19"/>
      <c r="R16" s="11">
        <f t="shared" si="4"/>
        <v>3419.3399999999997</v>
      </c>
      <c r="S16" s="19"/>
      <c r="T16" s="82"/>
    </row>
    <row r="17" spans="1:20" ht="63.75" customHeight="1" x14ac:dyDescent="0.3">
      <c r="A17" s="72"/>
      <c r="B17" s="40" t="s">
        <v>168</v>
      </c>
      <c r="C17" s="7" t="s">
        <v>370</v>
      </c>
      <c r="D17" s="6">
        <v>238.67</v>
      </c>
      <c r="E17" s="18">
        <v>15</v>
      </c>
      <c r="F17" s="74">
        <f t="shared" si="0"/>
        <v>3580.0499999999997</v>
      </c>
      <c r="G17" s="4"/>
      <c r="H17" s="4"/>
      <c r="I17" s="11"/>
      <c r="J17" s="11">
        <f t="shared" si="1"/>
        <v>3580.0499999999997</v>
      </c>
      <c r="K17" s="11">
        <v>160.71</v>
      </c>
      <c r="L17" s="5"/>
      <c r="M17" s="4"/>
      <c r="N17" s="4"/>
      <c r="O17" s="11">
        <f t="shared" si="2"/>
        <v>160.71</v>
      </c>
      <c r="P17" s="10">
        <f t="shared" si="3"/>
        <v>3419.3399999999997</v>
      </c>
      <c r="Q17" s="19"/>
      <c r="R17" s="11">
        <f t="shared" si="4"/>
        <v>3419.3399999999997</v>
      </c>
      <c r="S17" s="19"/>
      <c r="T17" s="82"/>
    </row>
    <row r="18" spans="1:20" ht="63.75" customHeight="1" x14ac:dyDescent="0.3">
      <c r="A18" s="72"/>
      <c r="B18" s="40" t="s">
        <v>533</v>
      </c>
      <c r="C18" s="7" t="s">
        <v>534</v>
      </c>
      <c r="D18" s="6">
        <v>207.79</v>
      </c>
      <c r="E18" s="18">
        <v>15</v>
      </c>
      <c r="F18" s="74">
        <f t="shared" si="0"/>
        <v>3116.85</v>
      </c>
      <c r="G18" s="4"/>
      <c r="H18" s="4"/>
      <c r="I18" s="75"/>
      <c r="J18" s="11">
        <f t="shared" si="1"/>
        <v>3116.85</v>
      </c>
      <c r="K18" s="11">
        <v>75.02</v>
      </c>
      <c r="L18" s="5"/>
      <c r="M18" s="4"/>
      <c r="N18" s="4"/>
      <c r="O18" s="11">
        <f t="shared" si="2"/>
        <v>75.02</v>
      </c>
      <c r="P18" s="10">
        <f t="shared" si="3"/>
        <v>3041.83</v>
      </c>
      <c r="Q18" s="19"/>
      <c r="R18" s="289">
        <f t="shared" si="4"/>
        <v>3041.83</v>
      </c>
      <c r="S18" s="19"/>
      <c r="T18" s="82"/>
    </row>
    <row r="19" spans="1:20" ht="63.75" customHeight="1" x14ac:dyDescent="0.3">
      <c r="A19" s="72"/>
      <c r="B19" s="40" t="s">
        <v>533</v>
      </c>
      <c r="C19" s="7" t="s">
        <v>535</v>
      </c>
      <c r="D19" s="6">
        <v>207.79</v>
      </c>
      <c r="E19" s="18">
        <v>15</v>
      </c>
      <c r="F19" s="74">
        <f t="shared" si="0"/>
        <v>3116.85</v>
      </c>
      <c r="G19" s="4"/>
      <c r="H19" s="4"/>
      <c r="I19" s="75"/>
      <c r="J19" s="11">
        <f t="shared" si="1"/>
        <v>3116.85</v>
      </c>
      <c r="K19" s="11">
        <v>75.02</v>
      </c>
      <c r="L19" s="5"/>
      <c r="M19" s="4"/>
      <c r="N19" s="4"/>
      <c r="O19" s="11">
        <f t="shared" si="2"/>
        <v>75.02</v>
      </c>
      <c r="P19" s="10">
        <f t="shared" si="3"/>
        <v>3041.83</v>
      </c>
      <c r="Q19" s="19"/>
      <c r="R19" s="288">
        <f t="shared" si="4"/>
        <v>3041.83</v>
      </c>
      <c r="S19" s="19"/>
      <c r="T19" s="82"/>
    </row>
    <row r="20" spans="1:20" ht="63.75" customHeight="1" x14ac:dyDescent="0.3">
      <c r="A20" s="72"/>
      <c r="B20" s="40" t="s">
        <v>533</v>
      </c>
      <c r="C20" s="7" t="s">
        <v>536</v>
      </c>
      <c r="D20" s="6">
        <v>207.79</v>
      </c>
      <c r="E20" s="18">
        <v>15</v>
      </c>
      <c r="F20" s="74">
        <f t="shared" si="0"/>
        <v>3116.85</v>
      </c>
      <c r="G20" s="4"/>
      <c r="H20" s="4"/>
      <c r="I20" s="75"/>
      <c r="J20" s="11">
        <f t="shared" si="1"/>
        <v>3116.85</v>
      </c>
      <c r="K20" s="11">
        <v>75.02</v>
      </c>
      <c r="L20" s="5"/>
      <c r="M20" s="4"/>
      <c r="N20" s="4"/>
      <c r="O20" s="11">
        <f t="shared" si="2"/>
        <v>75.02</v>
      </c>
      <c r="P20" s="10">
        <f t="shared" si="3"/>
        <v>3041.83</v>
      </c>
      <c r="Q20" s="19"/>
      <c r="R20" s="288">
        <f t="shared" si="4"/>
        <v>3041.83</v>
      </c>
      <c r="S20" s="19"/>
      <c r="T20" s="82"/>
    </row>
    <row r="21" spans="1:20" ht="63.75" customHeight="1" x14ac:dyDescent="0.3">
      <c r="A21" s="72"/>
      <c r="B21" s="40" t="s">
        <v>508</v>
      </c>
      <c r="C21" s="7" t="s">
        <v>509</v>
      </c>
      <c r="D21" s="6">
        <v>150.80000000000001</v>
      </c>
      <c r="E21" s="18">
        <v>15</v>
      </c>
      <c r="F21" s="74">
        <f t="shared" si="0"/>
        <v>2262</v>
      </c>
      <c r="G21" s="4"/>
      <c r="H21" s="4"/>
      <c r="I21" s="75">
        <v>42.7</v>
      </c>
      <c r="J21" s="11">
        <f t="shared" si="1"/>
        <v>2304.6999999999998</v>
      </c>
      <c r="K21" s="11"/>
      <c r="L21" s="5"/>
      <c r="M21" s="4"/>
      <c r="N21" s="4"/>
      <c r="O21" s="11">
        <f t="shared" si="2"/>
        <v>0</v>
      </c>
      <c r="P21" s="10">
        <f t="shared" si="3"/>
        <v>2304.6999999999998</v>
      </c>
      <c r="Q21" s="19"/>
      <c r="R21" s="11">
        <f t="shared" si="4"/>
        <v>2304.6999999999998</v>
      </c>
      <c r="S21" s="19"/>
      <c r="T21" s="82"/>
    </row>
    <row r="22" spans="1:20" ht="63.75" customHeight="1" x14ac:dyDescent="0.3">
      <c r="A22" s="72"/>
      <c r="B22" s="40" t="s">
        <v>508</v>
      </c>
      <c r="C22" s="7" t="s">
        <v>514</v>
      </c>
      <c r="D22" s="6">
        <v>150.80000000000001</v>
      </c>
      <c r="E22" s="18">
        <v>15</v>
      </c>
      <c r="F22" s="74">
        <f t="shared" si="0"/>
        <v>2262</v>
      </c>
      <c r="G22" s="4"/>
      <c r="H22" s="4"/>
      <c r="I22" s="75">
        <v>42.7</v>
      </c>
      <c r="J22" s="11">
        <f t="shared" si="1"/>
        <v>2304.6999999999998</v>
      </c>
      <c r="K22" s="11"/>
      <c r="L22" s="5"/>
      <c r="M22" s="4"/>
      <c r="N22" s="4"/>
      <c r="O22" s="11">
        <f t="shared" si="2"/>
        <v>0</v>
      </c>
      <c r="P22" s="10">
        <f t="shared" si="3"/>
        <v>2304.6999999999998</v>
      </c>
      <c r="Q22" s="19"/>
      <c r="R22" s="11">
        <f t="shared" si="4"/>
        <v>2304.6999999999998</v>
      </c>
      <c r="S22" s="19"/>
      <c r="T22" s="82"/>
    </row>
    <row r="23" spans="1:20" ht="63.75" customHeight="1" x14ac:dyDescent="0.3">
      <c r="A23" s="72"/>
      <c r="B23" s="40" t="s">
        <v>402</v>
      </c>
      <c r="C23" s="7" t="s">
        <v>409</v>
      </c>
      <c r="D23" s="6">
        <v>150.80000000000001</v>
      </c>
      <c r="E23" s="18">
        <v>15</v>
      </c>
      <c r="F23" s="74">
        <f t="shared" si="0"/>
        <v>2262</v>
      </c>
      <c r="G23" s="4"/>
      <c r="H23" s="4"/>
      <c r="I23" s="11">
        <v>42.701439999999991</v>
      </c>
      <c r="J23" s="11">
        <f t="shared" si="1"/>
        <v>2304.7014399999998</v>
      </c>
      <c r="K23" s="11"/>
      <c r="L23" s="5"/>
      <c r="M23" s="4"/>
      <c r="N23" s="4"/>
      <c r="O23" s="11">
        <f t="shared" si="2"/>
        <v>0</v>
      </c>
      <c r="P23" s="10">
        <f t="shared" si="3"/>
        <v>2304.7014399999998</v>
      </c>
      <c r="Q23" s="19"/>
      <c r="R23" s="11">
        <f t="shared" si="4"/>
        <v>2304.7014399999998</v>
      </c>
      <c r="S23" s="19"/>
      <c r="T23" s="82"/>
    </row>
    <row r="24" spans="1:20" ht="63.75" customHeight="1" x14ac:dyDescent="0.3">
      <c r="A24" s="72"/>
      <c r="B24" s="40" t="s">
        <v>129</v>
      </c>
      <c r="C24" s="7" t="s">
        <v>489</v>
      </c>
      <c r="D24" s="6">
        <v>171.85</v>
      </c>
      <c r="E24" s="18">
        <v>15</v>
      </c>
      <c r="F24" s="74">
        <f t="shared" si="0"/>
        <v>2577.75</v>
      </c>
      <c r="G24" s="4"/>
      <c r="H24" s="4"/>
      <c r="I24" s="11">
        <v>1.2925280000000043</v>
      </c>
      <c r="J24" s="11">
        <f t="shared" si="1"/>
        <v>2579.0425279999999</v>
      </c>
      <c r="K24" s="11"/>
      <c r="L24" s="5"/>
      <c r="M24" s="4"/>
      <c r="N24" s="4"/>
      <c r="O24" s="11">
        <f t="shared" si="2"/>
        <v>0</v>
      </c>
      <c r="P24" s="10">
        <f t="shared" si="3"/>
        <v>2579.0425279999999</v>
      </c>
      <c r="Q24" s="19"/>
      <c r="R24" s="11">
        <f t="shared" si="4"/>
        <v>2579.0425279999999</v>
      </c>
      <c r="S24" s="19"/>
      <c r="T24" s="82"/>
    </row>
    <row r="25" spans="1:20" ht="63.75" customHeight="1" x14ac:dyDescent="0.3">
      <c r="A25" s="72"/>
      <c r="B25" s="40" t="s">
        <v>129</v>
      </c>
      <c r="C25" s="7" t="s">
        <v>247</v>
      </c>
      <c r="D25" s="6">
        <v>190.94</v>
      </c>
      <c r="E25" s="18">
        <v>15</v>
      </c>
      <c r="F25" s="74">
        <f t="shared" si="0"/>
        <v>2864.1</v>
      </c>
      <c r="G25" s="4"/>
      <c r="H25" s="4"/>
      <c r="I25" s="75"/>
      <c r="J25" s="11">
        <f t="shared" si="1"/>
        <v>2864.1</v>
      </c>
      <c r="K25" s="11">
        <v>44.86</v>
      </c>
      <c r="L25" s="5"/>
      <c r="M25" s="4"/>
      <c r="N25" s="4"/>
      <c r="O25" s="11">
        <f t="shared" si="2"/>
        <v>44.86</v>
      </c>
      <c r="P25" s="10">
        <f t="shared" si="3"/>
        <v>2819.24</v>
      </c>
      <c r="Q25" s="19"/>
      <c r="R25" s="11">
        <f t="shared" si="4"/>
        <v>2819.24</v>
      </c>
      <c r="S25" s="19"/>
      <c r="T25" s="82"/>
    </row>
    <row r="26" spans="1:20" ht="63.75" customHeight="1" x14ac:dyDescent="0.3">
      <c r="A26" s="72"/>
      <c r="B26" s="40" t="s">
        <v>475</v>
      </c>
      <c r="C26" s="7" t="s">
        <v>520</v>
      </c>
      <c r="D26" s="6">
        <v>173.33</v>
      </c>
      <c r="E26" s="18">
        <v>15</v>
      </c>
      <c r="F26" s="74">
        <f t="shared" si="0"/>
        <v>2599.9500000000003</v>
      </c>
      <c r="G26" s="4"/>
      <c r="H26" s="4"/>
      <c r="I26" s="75"/>
      <c r="J26" s="11">
        <f t="shared" si="1"/>
        <v>2599.9500000000003</v>
      </c>
      <c r="K26" s="11">
        <v>1.1200000000000001</v>
      </c>
      <c r="L26" s="5"/>
      <c r="M26" s="4"/>
      <c r="N26" s="4"/>
      <c r="O26" s="11">
        <f t="shared" si="2"/>
        <v>1.1200000000000001</v>
      </c>
      <c r="P26" s="10">
        <f t="shared" si="3"/>
        <v>2598.8300000000004</v>
      </c>
      <c r="Q26" s="19"/>
      <c r="R26" s="11">
        <f t="shared" si="4"/>
        <v>2598.8300000000004</v>
      </c>
      <c r="S26" s="19"/>
      <c r="T26" s="82"/>
    </row>
    <row r="27" spans="1:20" ht="63.75" customHeight="1" x14ac:dyDescent="0.3">
      <c r="A27" s="72"/>
      <c r="B27" s="40" t="s">
        <v>475</v>
      </c>
      <c r="C27" s="7" t="s">
        <v>558</v>
      </c>
      <c r="D27" s="6">
        <v>190.67</v>
      </c>
      <c r="E27" s="18">
        <v>15</v>
      </c>
      <c r="F27" s="74">
        <f t="shared" si="0"/>
        <v>2860.0499999999997</v>
      </c>
      <c r="G27" s="4"/>
      <c r="H27" s="4"/>
      <c r="I27" s="75"/>
      <c r="J27" s="11">
        <f t="shared" si="1"/>
        <v>2860.0499999999997</v>
      </c>
      <c r="K27" s="11">
        <v>44.42</v>
      </c>
      <c r="L27" s="5"/>
      <c r="M27" s="4"/>
      <c r="N27" s="4"/>
      <c r="O27" s="11">
        <f t="shared" si="2"/>
        <v>44.42</v>
      </c>
      <c r="P27" s="10">
        <f t="shared" si="3"/>
        <v>2815.6299999999997</v>
      </c>
      <c r="Q27" s="19"/>
      <c r="R27" s="11">
        <f t="shared" si="4"/>
        <v>2815.6299999999997</v>
      </c>
      <c r="S27" s="19"/>
      <c r="T27" s="82"/>
    </row>
    <row r="28" spans="1:20" ht="63.75" customHeight="1" x14ac:dyDescent="0.3">
      <c r="A28" s="72"/>
      <c r="B28" s="40" t="s">
        <v>475</v>
      </c>
      <c r="C28" s="7" t="s">
        <v>476</v>
      </c>
      <c r="D28" s="6">
        <v>215.63</v>
      </c>
      <c r="E28" s="18">
        <v>15</v>
      </c>
      <c r="F28" s="74">
        <f t="shared" si="0"/>
        <v>3234.45</v>
      </c>
      <c r="G28" s="4"/>
      <c r="H28" s="4"/>
      <c r="I28" s="75"/>
      <c r="J28" s="11">
        <f t="shared" si="1"/>
        <v>3234.45</v>
      </c>
      <c r="K28" s="11">
        <v>105.40643199999997</v>
      </c>
      <c r="L28" s="5"/>
      <c r="M28" s="4"/>
      <c r="N28" s="4"/>
      <c r="O28" s="11">
        <f t="shared" si="2"/>
        <v>105.40643199999997</v>
      </c>
      <c r="P28" s="10">
        <f t="shared" si="3"/>
        <v>3129.0435680000001</v>
      </c>
      <c r="Q28" s="19"/>
      <c r="R28" s="11">
        <f t="shared" si="4"/>
        <v>3129.0435680000001</v>
      </c>
      <c r="S28" s="19"/>
      <c r="T28" s="82"/>
    </row>
    <row r="29" spans="1:20" ht="63.75" customHeight="1" x14ac:dyDescent="0.3">
      <c r="A29" s="72"/>
      <c r="B29" s="40" t="s">
        <v>475</v>
      </c>
      <c r="C29" s="7" t="s">
        <v>542</v>
      </c>
      <c r="D29" s="6">
        <v>250</v>
      </c>
      <c r="E29" s="18">
        <v>15</v>
      </c>
      <c r="F29" s="74">
        <f t="shared" si="0"/>
        <v>3750</v>
      </c>
      <c r="G29" s="4"/>
      <c r="H29" s="4"/>
      <c r="I29" s="75"/>
      <c r="J29" s="11">
        <f t="shared" si="1"/>
        <v>3750</v>
      </c>
      <c r="K29" s="11">
        <v>286.60000000000002</v>
      </c>
      <c r="L29" s="5"/>
      <c r="M29" s="4"/>
      <c r="N29" s="4"/>
      <c r="O29" s="11">
        <f t="shared" si="2"/>
        <v>286.60000000000002</v>
      </c>
      <c r="P29" s="10">
        <f t="shared" si="3"/>
        <v>3463.4</v>
      </c>
      <c r="Q29" s="19"/>
      <c r="R29" s="288">
        <f t="shared" si="4"/>
        <v>3463.4</v>
      </c>
      <c r="S29" s="19"/>
      <c r="T29" s="82"/>
    </row>
    <row r="30" spans="1:20" ht="63.75" customHeight="1" x14ac:dyDescent="0.3">
      <c r="A30" s="72"/>
      <c r="B30" s="40" t="s">
        <v>475</v>
      </c>
      <c r="C30" s="7" t="s">
        <v>544</v>
      </c>
      <c r="D30" s="6">
        <v>250</v>
      </c>
      <c r="E30" s="18">
        <v>15</v>
      </c>
      <c r="F30" s="74">
        <f t="shared" si="0"/>
        <v>3750</v>
      </c>
      <c r="G30" s="4"/>
      <c r="H30" s="4"/>
      <c r="I30" s="75"/>
      <c r="J30" s="11">
        <f t="shared" si="1"/>
        <v>3750</v>
      </c>
      <c r="K30" s="11">
        <v>286.60000000000002</v>
      </c>
      <c r="L30" s="5"/>
      <c r="M30" s="4"/>
      <c r="N30" s="4"/>
      <c r="O30" s="11">
        <f t="shared" si="2"/>
        <v>286.60000000000002</v>
      </c>
      <c r="P30" s="10">
        <f t="shared" si="3"/>
        <v>3463.4</v>
      </c>
      <c r="Q30" s="19"/>
      <c r="R30" s="288">
        <f t="shared" si="4"/>
        <v>3463.4</v>
      </c>
      <c r="S30" s="19"/>
      <c r="T30" s="82"/>
    </row>
    <row r="31" spans="1:20" ht="63.75" customHeight="1" x14ac:dyDescent="0.3">
      <c r="A31" s="72"/>
      <c r="B31" s="40" t="s">
        <v>475</v>
      </c>
      <c r="C31" s="7" t="s">
        <v>543</v>
      </c>
      <c r="D31" s="6">
        <v>350</v>
      </c>
      <c r="E31" s="18">
        <v>15</v>
      </c>
      <c r="F31" s="74">
        <f t="shared" si="0"/>
        <v>5250</v>
      </c>
      <c r="G31" s="4"/>
      <c r="H31" s="4"/>
      <c r="I31" s="75"/>
      <c r="J31" s="11">
        <f t="shared" si="1"/>
        <v>5250</v>
      </c>
      <c r="K31" s="11">
        <v>506.39</v>
      </c>
      <c r="L31" s="5"/>
      <c r="M31" s="4"/>
      <c r="N31" s="4"/>
      <c r="O31" s="11">
        <f t="shared" si="2"/>
        <v>506.39</v>
      </c>
      <c r="P31" s="10">
        <f t="shared" si="3"/>
        <v>4743.6099999999997</v>
      </c>
      <c r="Q31" s="19">
        <f>F31*3%</f>
        <v>157.5</v>
      </c>
      <c r="R31" s="288">
        <f t="shared" si="4"/>
        <v>4586.1099999999997</v>
      </c>
      <c r="S31" s="19"/>
      <c r="T31" s="82"/>
    </row>
    <row r="32" spans="1:20" ht="63.75" customHeight="1" x14ac:dyDescent="0.3">
      <c r="A32" s="72"/>
      <c r="B32" s="40" t="s">
        <v>475</v>
      </c>
      <c r="C32" s="7" t="s">
        <v>586</v>
      </c>
      <c r="D32" s="6">
        <v>204.53</v>
      </c>
      <c r="E32" s="18">
        <v>15</v>
      </c>
      <c r="F32" s="74">
        <f t="shared" si="0"/>
        <v>3067.95</v>
      </c>
      <c r="G32" s="4"/>
      <c r="H32" s="4"/>
      <c r="I32" s="75"/>
      <c r="J32" s="11">
        <f t="shared" si="1"/>
        <v>3067.95</v>
      </c>
      <c r="K32" s="11">
        <v>67.05</v>
      </c>
      <c r="L32" s="5"/>
      <c r="M32" s="4"/>
      <c r="N32" s="4"/>
      <c r="O32" s="11">
        <f t="shared" si="2"/>
        <v>67.05</v>
      </c>
      <c r="P32" s="10">
        <f t="shared" si="3"/>
        <v>3000.8999999999996</v>
      </c>
      <c r="Q32" s="19"/>
      <c r="R32" s="288">
        <f t="shared" si="4"/>
        <v>3000.8999999999996</v>
      </c>
      <c r="S32" s="19"/>
      <c r="T32" s="82"/>
    </row>
    <row r="33" spans="1:20" ht="63.75" customHeight="1" x14ac:dyDescent="0.3">
      <c r="A33" s="72"/>
      <c r="B33" s="40" t="s">
        <v>475</v>
      </c>
      <c r="C33" s="7" t="s">
        <v>594</v>
      </c>
      <c r="D33" s="6">
        <v>171.66</v>
      </c>
      <c r="E33" s="18">
        <v>15</v>
      </c>
      <c r="F33" s="74">
        <f t="shared" si="0"/>
        <v>2574.9</v>
      </c>
      <c r="G33" s="4"/>
      <c r="H33" s="4"/>
      <c r="I33" s="75">
        <v>1.59</v>
      </c>
      <c r="J33" s="11">
        <f t="shared" si="1"/>
        <v>2576.4900000000002</v>
      </c>
      <c r="K33" s="11"/>
      <c r="L33" s="5"/>
      <c r="M33" s="4"/>
      <c r="N33" s="4"/>
      <c r="O33" s="11">
        <f t="shared" si="2"/>
        <v>0</v>
      </c>
      <c r="P33" s="10">
        <f t="shared" si="3"/>
        <v>2576.4900000000002</v>
      </c>
      <c r="Q33" s="19"/>
      <c r="R33" s="11">
        <f t="shared" si="4"/>
        <v>2576.4900000000002</v>
      </c>
      <c r="S33" s="19"/>
      <c r="T33" s="82"/>
    </row>
    <row r="34" spans="1:20" ht="63.75" customHeight="1" x14ac:dyDescent="0.3">
      <c r="A34" s="72"/>
      <c r="B34" s="40" t="s">
        <v>506</v>
      </c>
      <c r="C34" s="7" t="s">
        <v>507</v>
      </c>
      <c r="D34" s="6">
        <v>178.85</v>
      </c>
      <c r="E34" s="18">
        <v>15</v>
      </c>
      <c r="F34" s="74">
        <f t="shared" si="0"/>
        <v>2682.75</v>
      </c>
      <c r="G34" s="4"/>
      <c r="H34" s="4"/>
      <c r="I34" s="75"/>
      <c r="J34" s="11">
        <f t="shared" si="1"/>
        <v>2682.75</v>
      </c>
      <c r="K34" s="11">
        <v>25.13</v>
      </c>
      <c r="L34" s="5"/>
      <c r="M34" s="4"/>
      <c r="N34" s="4"/>
      <c r="O34" s="11">
        <f t="shared" si="2"/>
        <v>25.13</v>
      </c>
      <c r="P34" s="10">
        <f t="shared" si="3"/>
        <v>2657.62</v>
      </c>
      <c r="Q34" s="19"/>
      <c r="R34" s="11">
        <f t="shared" si="4"/>
        <v>2657.62</v>
      </c>
      <c r="S34" s="19"/>
      <c r="T34" s="82"/>
    </row>
    <row r="35" spans="1:20" ht="63.75" customHeight="1" x14ac:dyDescent="0.3">
      <c r="A35" s="72"/>
      <c r="B35" s="40" t="s">
        <v>72</v>
      </c>
      <c r="C35" s="7" t="s">
        <v>248</v>
      </c>
      <c r="D35" s="6">
        <v>215.63</v>
      </c>
      <c r="E35" s="18">
        <v>15</v>
      </c>
      <c r="F35" s="74">
        <f t="shared" si="0"/>
        <v>3234.45</v>
      </c>
      <c r="G35" s="4"/>
      <c r="H35" s="4"/>
      <c r="I35" s="75"/>
      <c r="J35" s="11">
        <f t="shared" si="1"/>
        <v>3234.45</v>
      </c>
      <c r="K35" s="11">
        <v>105.40643199999997</v>
      </c>
      <c r="L35" s="5"/>
      <c r="M35" s="4"/>
      <c r="N35" s="4"/>
      <c r="O35" s="11">
        <f t="shared" si="2"/>
        <v>105.40643199999997</v>
      </c>
      <c r="P35" s="10">
        <f t="shared" si="3"/>
        <v>3129.0435680000001</v>
      </c>
      <c r="Q35" s="19"/>
      <c r="R35" s="11">
        <f t="shared" si="4"/>
        <v>3129.0435680000001</v>
      </c>
      <c r="S35" s="19"/>
      <c r="T35" s="82"/>
    </row>
    <row r="36" spans="1:20" ht="63.75" customHeight="1" x14ac:dyDescent="0.3">
      <c r="A36" s="72"/>
      <c r="B36" s="40" t="s">
        <v>72</v>
      </c>
      <c r="C36" s="7" t="s">
        <v>592</v>
      </c>
      <c r="D36" s="6">
        <v>238.67</v>
      </c>
      <c r="E36" s="18">
        <v>15</v>
      </c>
      <c r="F36" s="74">
        <f t="shared" si="0"/>
        <v>3580.0499999999997</v>
      </c>
      <c r="G36" s="4"/>
      <c r="H36" s="4"/>
      <c r="I36" s="75"/>
      <c r="J36" s="11">
        <f t="shared" si="1"/>
        <v>3580.0499999999997</v>
      </c>
      <c r="K36" s="11">
        <v>160.71</v>
      </c>
      <c r="L36" s="5"/>
      <c r="M36" s="4"/>
      <c r="N36" s="4"/>
      <c r="O36" s="11">
        <f t="shared" si="2"/>
        <v>160.71</v>
      </c>
      <c r="P36" s="10">
        <f t="shared" si="3"/>
        <v>3419.3399999999997</v>
      </c>
      <c r="Q36" s="19"/>
      <c r="R36" s="11">
        <f t="shared" si="4"/>
        <v>3419.3399999999997</v>
      </c>
      <c r="S36" s="19"/>
      <c r="T36" s="82"/>
    </row>
    <row r="37" spans="1:20" ht="63.75" customHeight="1" x14ac:dyDescent="0.3">
      <c r="A37" s="72"/>
      <c r="B37" s="40" t="s">
        <v>72</v>
      </c>
      <c r="C37" s="7" t="s">
        <v>479</v>
      </c>
      <c r="D37" s="6">
        <v>248.48</v>
      </c>
      <c r="E37" s="18">
        <v>15</v>
      </c>
      <c r="F37" s="74">
        <f t="shared" ref="F37:F68" si="5">D37*E37</f>
        <v>3727.2</v>
      </c>
      <c r="G37" s="4"/>
      <c r="H37" s="4"/>
      <c r="I37" s="75"/>
      <c r="J37" s="11">
        <f t="shared" ref="J37:J68" si="6">SUM(F37:I37)</f>
        <v>3727.2</v>
      </c>
      <c r="K37" s="11">
        <v>284.11763199999996</v>
      </c>
      <c r="L37" s="5"/>
      <c r="M37" s="4"/>
      <c r="N37" s="4"/>
      <c r="O37" s="11">
        <f t="shared" ref="O37:O68" si="7">SUM(K37:N37)</f>
        <v>284.11763199999996</v>
      </c>
      <c r="P37" s="10">
        <f t="shared" ref="P37:P68" si="8">J37-O37</f>
        <v>3443.0823679999999</v>
      </c>
      <c r="Q37" s="19"/>
      <c r="R37" s="11">
        <f t="shared" ref="R37:R68" si="9">P37-Q37</f>
        <v>3443.0823679999999</v>
      </c>
      <c r="S37" s="19"/>
      <c r="T37" s="82"/>
    </row>
    <row r="38" spans="1:20" ht="63.75" customHeight="1" x14ac:dyDescent="0.3">
      <c r="A38" s="72"/>
      <c r="B38" s="40" t="s">
        <v>124</v>
      </c>
      <c r="C38" s="7" t="s">
        <v>240</v>
      </c>
      <c r="D38" s="6">
        <v>178.85</v>
      </c>
      <c r="E38" s="18">
        <v>15</v>
      </c>
      <c r="F38" s="74">
        <f t="shared" si="5"/>
        <v>2682.75</v>
      </c>
      <c r="G38" s="4"/>
      <c r="H38" s="4"/>
      <c r="I38" s="75"/>
      <c r="J38" s="11">
        <f t="shared" si="6"/>
        <v>2682.75</v>
      </c>
      <c r="K38" s="11">
        <v>25.131472000000002</v>
      </c>
      <c r="L38" s="5">
        <f>F38*1.1875%</f>
        <v>31.857656250000002</v>
      </c>
      <c r="M38" s="4"/>
      <c r="N38" s="4"/>
      <c r="O38" s="11">
        <f t="shared" si="7"/>
        <v>56.989128250000007</v>
      </c>
      <c r="P38" s="10">
        <f t="shared" si="8"/>
        <v>2625.7608717500002</v>
      </c>
      <c r="Q38" s="19"/>
      <c r="R38" s="11">
        <f t="shared" si="9"/>
        <v>2625.7608717500002</v>
      </c>
      <c r="S38" s="19"/>
      <c r="T38" s="82"/>
    </row>
    <row r="39" spans="1:20" ht="63.75" customHeight="1" x14ac:dyDescent="0.3">
      <c r="A39" s="72"/>
      <c r="B39" s="40" t="s">
        <v>124</v>
      </c>
      <c r="C39" s="7" t="s">
        <v>487</v>
      </c>
      <c r="D39" s="6">
        <v>178.85</v>
      </c>
      <c r="E39" s="18">
        <v>15</v>
      </c>
      <c r="F39" s="74">
        <f t="shared" si="5"/>
        <v>2682.75</v>
      </c>
      <c r="G39" s="4"/>
      <c r="H39" s="4"/>
      <c r="I39" s="75"/>
      <c r="J39" s="11">
        <f t="shared" si="6"/>
        <v>2682.75</v>
      </c>
      <c r="K39" s="11">
        <v>25.131472000000002</v>
      </c>
      <c r="L39" s="5"/>
      <c r="M39" s="4"/>
      <c r="N39" s="4"/>
      <c r="O39" s="11">
        <f t="shared" si="7"/>
        <v>25.131472000000002</v>
      </c>
      <c r="P39" s="10">
        <f t="shared" si="8"/>
        <v>2657.618528</v>
      </c>
      <c r="Q39" s="19"/>
      <c r="R39" s="288">
        <f t="shared" si="9"/>
        <v>2657.618528</v>
      </c>
      <c r="S39" s="19"/>
      <c r="T39" s="82"/>
    </row>
    <row r="40" spans="1:20" ht="63.75" customHeight="1" x14ac:dyDescent="0.3">
      <c r="A40" s="72"/>
      <c r="B40" s="40" t="s">
        <v>124</v>
      </c>
      <c r="C40" s="7" t="s">
        <v>379</v>
      </c>
      <c r="D40" s="6">
        <v>178.85</v>
      </c>
      <c r="E40" s="18">
        <v>15</v>
      </c>
      <c r="F40" s="74">
        <f t="shared" si="5"/>
        <v>2682.75</v>
      </c>
      <c r="G40" s="4"/>
      <c r="H40" s="4"/>
      <c r="I40" s="75"/>
      <c r="J40" s="11">
        <f t="shared" si="6"/>
        <v>2682.75</v>
      </c>
      <c r="K40" s="11">
        <v>25.131472000000002</v>
      </c>
      <c r="L40" s="5"/>
      <c r="M40" s="4"/>
      <c r="N40" s="4"/>
      <c r="O40" s="11">
        <f t="shared" si="7"/>
        <v>25.131472000000002</v>
      </c>
      <c r="P40" s="10">
        <f t="shared" si="8"/>
        <v>2657.618528</v>
      </c>
      <c r="Q40" s="19"/>
      <c r="R40" s="11">
        <f t="shared" si="9"/>
        <v>2657.618528</v>
      </c>
      <c r="S40" s="19"/>
      <c r="T40" s="82"/>
    </row>
    <row r="41" spans="1:20" ht="63.75" customHeight="1" x14ac:dyDescent="0.3">
      <c r="A41" s="72"/>
      <c r="B41" s="40" t="s">
        <v>124</v>
      </c>
      <c r="C41" s="7" t="s">
        <v>385</v>
      </c>
      <c r="D41" s="6">
        <v>178.85</v>
      </c>
      <c r="E41" s="18">
        <v>15</v>
      </c>
      <c r="F41" s="74">
        <f t="shared" si="5"/>
        <v>2682.75</v>
      </c>
      <c r="G41" s="4"/>
      <c r="H41" s="4"/>
      <c r="I41" s="75"/>
      <c r="J41" s="11">
        <f t="shared" si="6"/>
        <v>2682.75</v>
      </c>
      <c r="K41" s="11">
        <v>25.131472000000002</v>
      </c>
      <c r="L41" s="5"/>
      <c r="M41" s="4"/>
      <c r="N41" s="4"/>
      <c r="O41" s="11">
        <f t="shared" si="7"/>
        <v>25.131472000000002</v>
      </c>
      <c r="P41" s="10">
        <f t="shared" si="8"/>
        <v>2657.618528</v>
      </c>
      <c r="Q41" s="19"/>
      <c r="R41" s="11">
        <f t="shared" si="9"/>
        <v>2657.618528</v>
      </c>
      <c r="S41" s="19"/>
      <c r="T41" s="82"/>
    </row>
    <row r="42" spans="1:20" ht="63.75" customHeight="1" x14ac:dyDescent="0.3">
      <c r="A42" s="72"/>
      <c r="B42" s="40" t="s">
        <v>124</v>
      </c>
      <c r="C42" s="7" t="s">
        <v>391</v>
      </c>
      <c r="D42" s="6">
        <v>178.85</v>
      </c>
      <c r="E42" s="18">
        <v>15</v>
      </c>
      <c r="F42" s="74">
        <f t="shared" si="5"/>
        <v>2682.75</v>
      </c>
      <c r="G42" s="4"/>
      <c r="H42" s="4"/>
      <c r="I42" s="75"/>
      <c r="J42" s="11">
        <f t="shared" si="6"/>
        <v>2682.75</v>
      </c>
      <c r="K42" s="11">
        <v>25.131472000000002</v>
      </c>
      <c r="L42" s="5"/>
      <c r="M42" s="4"/>
      <c r="N42" s="4"/>
      <c r="O42" s="11">
        <f t="shared" si="7"/>
        <v>25.131472000000002</v>
      </c>
      <c r="P42" s="10">
        <f t="shared" si="8"/>
        <v>2657.618528</v>
      </c>
      <c r="Q42" s="19"/>
      <c r="R42" s="11">
        <f t="shared" si="9"/>
        <v>2657.618528</v>
      </c>
      <c r="S42" s="19"/>
      <c r="T42" s="82"/>
    </row>
    <row r="43" spans="1:20" ht="63.75" customHeight="1" x14ac:dyDescent="0.3">
      <c r="A43" s="72"/>
      <c r="B43" s="40" t="s">
        <v>124</v>
      </c>
      <c r="C43" s="7" t="s">
        <v>392</v>
      </c>
      <c r="D43" s="6">
        <v>178.85</v>
      </c>
      <c r="E43" s="18">
        <v>15</v>
      </c>
      <c r="F43" s="74">
        <f t="shared" si="5"/>
        <v>2682.75</v>
      </c>
      <c r="G43" s="4"/>
      <c r="H43" s="4"/>
      <c r="I43" s="75"/>
      <c r="J43" s="11">
        <f t="shared" si="6"/>
        <v>2682.75</v>
      </c>
      <c r="K43" s="11">
        <v>25.131472000000002</v>
      </c>
      <c r="L43" s="5"/>
      <c r="M43" s="4"/>
      <c r="N43" s="4"/>
      <c r="O43" s="11">
        <f t="shared" si="7"/>
        <v>25.131472000000002</v>
      </c>
      <c r="P43" s="10">
        <f t="shared" si="8"/>
        <v>2657.618528</v>
      </c>
      <c r="Q43" s="19"/>
      <c r="R43" s="11">
        <f t="shared" si="9"/>
        <v>2657.618528</v>
      </c>
      <c r="S43" s="19"/>
      <c r="T43" s="82"/>
    </row>
    <row r="44" spans="1:20" ht="63.75" customHeight="1" x14ac:dyDescent="0.3">
      <c r="A44" s="72"/>
      <c r="B44" s="40" t="s">
        <v>404</v>
      </c>
      <c r="C44" s="7" t="s">
        <v>243</v>
      </c>
      <c r="D44" s="6">
        <v>146</v>
      </c>
      <c r="E44" s="18">
        <v>15</v>
      </c>
      <c r="F44" s="74">
        <f t="shared" si="5"/>
        <v>2190</v>
      </c>
      <c r="G44" s="4"/>
      <c r="H44" s="4"/>
      <c r="I44" s="75">
        <v>61.26</v>
      </c>
      <c r="J44" s="11">
        <f t="shared" si="6"/>
        <v>2251.2600000000002</v>
      </c>
      <c r="K44" s="11"/>
      <c r="L44" s="5"/>
      <c r="M44" s="4"/>
      <c r="N44" s="4"/>
      <c r="O44" s="11">
        <f t="shared" si="7"/>
        <v>0</v>
      </c>
      <c r="P44" s="10">
        <f t="shared" si="8"/>
        <v>2251.2600000000002</v>
      </c>
      <c r="Q44" s="19"/>
      <c r="R44" s="11">
        <f t="shared" si="9"/>
        <v>2251.2600000000002</v>
      </c>
      <c r="S44" s="19"/>
      <c r="T44" s="82"/>
    </row>
    <row r="45" spans="1:20" ht="63.75" customHeight="1" x14ac:dyDescent="0.3">
      <c r="A45" s="72"/>
      <c r="B45" s="40" t="s">
        <v>86</v>
      </c>
      <c r="C45" s="7" t="s">
        <v>244</v>
      </c>
      <c r="D45" s="6">
        <v>162.62</v>
      </c>
      <c r="E45" s="18">
        <v>15</v>
      </c>
      <c r="F45" s="74">
        <f t="shared" si="5"/>
        <v>2439.3000000000002</v>
      </c>
      <c r="G45" s="4"/>
      <c r="H45" s="4"/>
      <c r="I45" s="265">
        <v>16.355887999999993</v>
      </c>
      <c r="J45" s="11">
        <f t="shared" si="6"/>
        <v>2455.6558880000002</v>
      </c>
      <c r="K45" s="11"/>
      <c r="L45" s="5"/>
      <c r="M45" s="4"/>
      <c r="N45" s="4"/>
      <c r="O45" s="11">
        <f t="shared" si="7"/>
        <v>0</v>
      </c>
      <c r="P45" s="10">
        <f t="shared" si="8"/>
        <v>2455.6558880000002</v>
      </c>
      <c r="Q45" s="19"/>
      <c r="R45" s="288">
        <f t="shared" si="9"/>
        <v>2455.6558880000002</v>
      </c>
      <c r="S45" s="19"/>
      <c r="T45" s="82"/>
    </row>
    <row r="46" spans="1:20" ht="63.75" customHeight="1" x14ac:dyDescent="0.3">
      <c r="A46" s="72"/>
      <c r="B46" s="40" t="s">
        <v>86</v>
      </c>
      <c r="C46" s="7" t="s">
        <v>519</v>
      </c>
      <c r="D46" s="6">
        <v>162.62</v>
      </c>
      <c r="E46" s="18">
        <v>15</v>
      </c>
      <c r="F46" s="74">
        <f t="shared" si="5"/>
        <v>2439.3000000000002</v>
      </c>
      <c r="G46" s="4"/>
      <c r="H46" s="4"/>
      <c r="I46" s="75">
        <v>16.63</v>
      </c>
      <c r="J46" s="11">
        <f t="shared" si="6"/>
        <v>2455.9300000000003</v>
      </c>
      <c r="K46" s="11"/>
      <c r="L46" s="5"/>
      <c r="M46" s="4"/>
      <c r="N46" s="4"/>
      <c r="O46" s="11">
        <f t="shared" si="7"/>
        <v>0</v>
      </c>
      <c r="P46" s="10">
        <f t="shared" si="8"/>
        <v>2455.9300000000003</v>
      </c>
      <c r="Q46" s="19"/>
      <c r="R46" s="11">
        <f t="shared" si="9"/>
        <v>2455.9300000000003</v>
      </c>
      <c r="S46" s="19"/>
      <c r="T46" s="82"/>
    </row>
    <row r="47" spans="1:20" ht="63.75" customHeight="1" x14ac:dyDescent="0.3">
      <c r="A47" s="72"/>
      <c r="B47" s="40" t="s">
        <v>417</v>
      </c>
      <c r="C47" s="7" t="s">
        <v>416</v>
      </c>
      <c r="D47" s="6">
        <v>320</v>
      </c>
      <c r="E47" s="18">
        <v>15</v>
      </c>
      <c r="F47" s="74">
        <f t="shared" si="5"/>
        <v>4800</v>
      </c>
      <c r="G47" s="4"/>
      <c r="H47" s="4"/>
      <c r="I47" s="4"/>
      <c r="J47" s="11">
        <f t="shared" si="6"/>
        <v>4800</v>
      </c>
      <c r="K47" s="11">
        <v>428.58</v>
      </c>
      <c r="L47" s="5"/>
      <c r="M47" s="4"/>
      <c r="N47" s="4"/>
      <c r="O47" s="11">
        <f t="shared" si="7"/>
        <v>428.58</v>
      </c>
      <c r="P47" s="10">
        <f t="shared" si="8"/>
        <v>4371.42</v>
      </c>
      <c r="Q47" s="19">
        <f>F47*2%</f>
        <v>96</v>
      </c>
      <c r="R47" s="11">
        <f t="shared" si="9"/>
        <v>4275.42</v>
      </c>
      <c r="S47" s="19"/>
      <c r="T47" s="82"/>
    </row>
    <row r="48" spans="1:20" ht="63.75" customHeight="1" x14ac:dyDescent="0.3">
      <c r="A48" s="72"/>
      <c r="B48" s="40" t="s">
        <v>24</v>
      </c>
      <c r="C48" s="7" t="s">
        <v>242</v>
      </c>
      <c r="D48" s="6">
        <v>221.66</v>
      </c>
      <c r="E48" s="18">
        <v>15</v>
      </c>
      <c r="F48" s="74">
        <f t="shared" si="5"/>
        <v>3324.9</v>
      </c>
      <c r="G48" s="4"/>
      <c r="H48" s="4"/>
      <c r="I48" s="11"/>
      <c r="J48" s="11">
        <f t="shared" si="6"/>
        <v>3324.9</v>
      </c>
      <c r="K48" s="11">
        <v>115.25</v>
      </c>
      <c r="L48" s="5"/>
      <c r="M48" s="4"/>
      <c r="N48" s="4"/>
      <c r="O48" s="11">
        <f t="shared" si="7"/>
        <v>115.25</v>
      </c>
      <c r="P48" s="10">
        <f t="shared" si="8"/>
        <v>3209.65</v>
      </c>
      <c r="Q48" s="19"/>
      <c r="R48" s="288">
        <f t="shared" si="9"/>
        <v>3209.65</v>
      </c>
      <c r="S48" s="19"/>
      <c r="T48" s="82"/>
    </row>
    <row r="49" spans="1:20" ht="63.75" customHeight="1" x14ac:dyDescent="0.3">
      <c r="A49" s="72"/>
      <c r="B49" s="40" t="s">
        <v>24</v>
      </c>
      <c r="C49" s="7" t="s">
        <v>555</v>
      </c>
      <c r="D49" s="6">
        <v>221.66</v>
      </c>
      <c r="E49" s="18">
        <v>15</v>
      </c>
      <c r="F49" s="74">
        <f t="shared" si="5"/>
        <v>3324.9</v>
      </c>
      <c r="G49" s="4"/>
      <c r="H49" s="4"/>
      <c r="I49" s="75"/>
      <c r="J49" s="11">
        <f t="shared" si="6"/>
        <v>3324.9</v>
      </c>
      <c r="K49" s="11">
        <v>115.25</v>
      </c>
      <c r="L49" s="5"/>
      <c r="M49" s="4"/>
      <c r="N49" s="4"/>
      <c r="O49" s="11">
        <f t="shared" si="7"/>
        <v>115.25</v>
      </c>
      <c r="P49" s="10">
        <f t="shared" si="8"/>
        <v>3209.65</v>
      </c>
      <c r="Q49" s="19"/>
      <c r="R49" s="11">
        <f t="shared" si="9"/>
        <v>3209.65</v>
      </c>
      <c r="S49" s="19"/>
      <c r="T49" s="82"/>
    </row>
    <row r="50" spans="1:20" ht="63.75" customHeight="1" x14ac:dyDescent="0.3">
      <c r="A50" s="72"/>
      <c r="B50" s="40" t="s">
        <v>24</v>
      </c>
      <c r="C50" s="7" t="s">
        <v>236</v>
      </c>
      <c r="D50" s="6">
        <v>221.66</v>
      </c>
      <c r="E50" s="18">
        <v>15</v>
      </c>
      <c r="F50" s="74">
        <f t="shared" si="5"/>
        <v>3324.9</v>
      </c>
      <c r="G50" s="4"/>
      <c r="H50" s="4"/>
      <c r="I50" s="11"/>
      <c r="J50" s="11">
        <f t="shared" si="6"/>
        <v>3324.9</v>
      </c>
      <c r="K50" s="11">
        <v>115.24739200000002</v>
      </c>
      <c r="L50" s="5"/>
      <c r="M50" s="4"/>
      <c r="N50" s="4"/>
      <c r="O50" s="11">
        <f t="shared" si="7"/>
        <v>115.24739200000002</v>
      </c>
      <c r="P50" s="10">
        <f t="shared" si="8"/>
        <v>3209.6526079999999</v>
      </c>
      <c r="Q50" s="19"/>
      <c r="R50" s="11">
        <f t="shared" si="9"/>
        <v>3209.6526079999999</v>
      </c>
      <c r="S50" s="19"/>
      <c r="T50" s="82"/>
    </row>
    <row r="51" spans="1:20" ht="63.75" customHeight="1" x14ac:dyDescent="0.3">
      <c r="A51" s="72"/>
      <c r="B51" s="40" t="s">
        <v>24</v>
      </c>
      <c r="C51" s="7" t="s">
        <v>394</v>
      </c>
      <c r="D51" s="6">
        <v>348.03</v>
      </c>
      <c r="E51" s="18">
        <v>15</v>
      </c>
      <c r="F51" s="74">
        <f t="shared" si="5"/>
        <v>5220.45</v>
      </c>
      <c r="G51" s="4"/>
      <c r="H51" s="4"/>
      <c r="I51" s="11"/>
      <c r="J51" s="11">
        <f t="shared" si="6"/>
        <v>5220.45</v>
      </c>
      <c r="K51" s="11">
        <v>501.09348799999992</v>
      </c>
      <c r="L51" s="5"/>
      <c r="M51" s="4"/>
      <c r="N51" s="4"/>
      <c r="O51" s="11">
        <f t="shared" si="7"/>
        <v>501.09348799999992</v>
      </c>
      <c r="P51" s="10">
        <f t="shared" si="8"/>
        <v>4719.3565120000003</v>
      </c>
      <c r="Q51" s="10">
        <f>F51*3%</f>
        <v>156.61349999999999</v>
      </c>
      <c r="R51" s="11">
        <f t="shared" si="9"/>
        <v>4562.7430119999999</v>
      </c>
      <c r="S51" s="19"/>
      <c r="T51" s="82"/>
    </row>
    <row r="52" spans="1:20" ht="63.75" customHeight="1" x14ac:dyDescent="0.3">
      <c r="A52" s="72"/>
      <c r="B52" s="40" t="s">
        <v>24</v>
      </c>
      <c r="C52" s="7" t="s">
        <v>513</v>
      </c>
      <c r="D52" s="6">
        <v>290.52999999999997</v>
      </c>
      <c r="E52" s="18">
        <v>15</v>
      </c>
      <c r="F52" s="74">
        <f t="shared" si="5"/>
        <v>4357.95</v>
      </c>
      <c r="G52" s="4"/>
      <c r="H52" s="4"/>
      <c r="I52" s="75"/>
      <c r="J52" s="11">
        <f t="shared" si="6"/>
        <v>4357.95</v>
      </c>
      <c r="K52" s="11">
        <v>357.86</v>
      </c>
      <c r="L52" s="5"/>
      <c r="M52" s="4"/>
      <c r="N52" s="4"/>
      <c r="O52" s="11">
        <f t="shared" si="7"/>
        <v>357.86</v>
      </c>
      <c r="P52" s="10">
        <f t="shared" si="8"/>
        <v>4000.0899999999997</v>
      </c>
      <c r="Q52" s="19"/>
      <c r="R52" s="11">
        <f t="shared" si="9"/>
        <v>4000.0899999999997</v>
      </c>
      <c r="S52" s="19"/>
      <c r="T52" s="82"/>
    </row>
    <row r="53" spans="1:20" ht="63.75" customHeight="1" x14ac:dyDescent="0.3">
      <c r="A53" s="72"/>
      <c r="B53" s="40" t="s">
        <v>498</v>
      </c>
      <c r="C53" s="7" t="s">
        <v>420</v>
      </c>
      <c r="D53" s="6">
        <v>190.92</v>
      </c>
      <c r="E53" s="18">
        <v>15</v>
      </c>
      <c r="F53" s="74">
        <f t="shared" si="5"/>
        <v>2863.7999999999997</v>
      </c>
      <c r="G53" s="4"/>
      <c r="H53" s="4"/>
      <c r="I53" s="75"/>
      <c r="J53" s="11">
        <f t="shared" si="6"/>
        <v>2863.7999999999997</v>
      </c>
      <c r="K53" s="11">
        <v>44.829711999999972</v>
      </c>
      <c r="L53" s="5"/>
      <c r="M53" s="4"/>
      <c r="N53" s="4"/>
      <c r="O53" s="11">
        <f t="shared" si="7"/>
        <v>44.829711999999972</v>
      </c>
      <c r="P53" s="10">
        <f t="shared" si="8"/>
        <v>2818.9702879999995</v>
      </c>
      <c r="Q53" s="19"/>
      <c r="R53" s="11">
        <f t="shared" si="9"/>
        <v>2818.9702879999995</v>
      </c>
      <c r="S53" s="19"/>
      <c r="T53" s="82"/>
    </row>
    <row r="54" spans="1:20" ht="63.75" customHeight="1" x14ac:dyDescent="0.3">
      <c r="A54" s="72"/>
      <c r="B54" s="40" t="s">
        <v>510</v>
      </c>
      <c r="C54" s="7" t="s">
        <v>511</v>
      </c>
      <c r="D54" s="6">
        <v>183.86</v>
      </c>
      <c r="E54" s="18">
        <v>15</v>
      </c>
      <c r="F54" s="74">
        <f t="shared" si="5"/>
        <v>2757.9</v>
      </c>
      <c r="G54" s="4"/>
      <c r="H54" s="4"/>
      <c r="I54" s="75"/>
      <c r="J54" s="11">
        <f t="shared" si="6"/>
        <v>2757.9</v>
      </c>
      <c r="K54" s="11">
        <v>33.31</v>
      </c>
      <c r="L54" s="5"/>
      <c r="M54" s="4"/>
      <c r="N54" s="4"/>
      <c r="O54" s="11">
        <f t="shared" si="7"/>
        <v>33.31</v>
      </c>
      <c r="P54" s="11">
        <f t="shared" si="8"/>
        <v>2724.59</v>
      </c>
      <c r="Q54" s="19"/>
      <c r="R54" s="11">
        <f t="shared" si="9"/>
        <v>2724.59</v>
      </c>
      <c r="S54" s="19"/>
      <c r="T54" s="82"/>
    </row>
    <row r="55" spans="1:20" ht="63.75" customHeight="1" x14ac:dyDescent="0.3">
      <c r="A55" s="72"/>
      <c r="B55" s="40" t="s">
        <v>430</v>
      </c>
      <c r="C55" s="7" t="s">
        <v>491</v>
      </c>
      <c r="D55" s="6">
        <v>238.67</v>
      </c>
      <c r="E55" s="18">
        <v>15</v>
      </c>
      <c r="F55" s="74">
        <f t="shared" si="5"/>
        <v>3580.0499999999997</v>
      </c>
      <c r="G55" s="4"/>
      <c r="H55" s="4"/>
      <c r="I55" s="11"/>
      <c r="J55" s="11">
        <f t="shared" si="6"/>
        <v>3580.0499999999997</v>
      </c>
      <c r="K55" s="11">
        <v>160.71</v>
      </c>
      <c r="L55" s="5"/>
      <c r="M55" s="4"/>
      <c r="N55" s="4"/>
      <c r="O55" s="11">
        <f t="shared" si="7"/>
        <v>160.71</v>
      </c>
      <c r="P55" s="10">
        <f t="shared" si="8"/>
        <v>3419.3399999999997</v>
      </c>
      <c r="Q55" s="10"/>
      <c r="R55" s="11">
        <f t="shared" si="9"/>
        <v>3419.3399999999997</v>
      </c>
      <c r="S55" s="19"/>
      <c r="T55" s="82"/>
    </row>
    <row r="56" spans="1:20" ht="63.75" customHeight="1" x14ac:dyDescent="0.3">
      <c r="A56" s="72"/>
      <c r="B56" s="40" t="s">
        <v>554</v>
      </c>
      <c r="C56" s="7" t="s">
        <v>548</v>
      </c>
      <c r="D56" s="6">
        <v>400</v>
      </c>
      <c r="E56" s="18">
        <v>15</v>
      </c>
      <c r="F56" s="74">
        <f t="shared" si="5"/>
        <v>6000</v>
      </c>
      <c r="G56" s="4"/>
      <c r="H56" s="4"/>
      <c r="I56" s="75"/>
      <c r="J56" s="11">
        <f t="shared" si="6"/>
        <v>6000</v>
      </c>
      <c r="K56" s="11">
        <v>643.42999999999995</v>
      </c>
      <c r="L56" s="5"/>
      <c r="M56" s="4"/>
      <c r="N56" s="4"/>
      <c r="O56" s="11">
        <f t="shared" si="7"/>
        <v>643.42999999999995</v>
      </c>
      <c r="P56" s="10">
        <f t="shared" si="8"/>
        <v>5356.57</v>
      </c>
      <c r="Q56" s="19">
        <f>F56*3%</f>
        <v>180</v>
      </c>
      <c r="R56" s="11">
        <f t="shared" si="9"/>
        <v>5176.57</v>
      </c>
      <c r="S56" s="19"/>
      <c r="T56" s="82"/>
    </row>
    <row r="57" spans="1:20" ht="63.75" customHeight="1" x14ac:dyDescent="0.3">
      <c r="A57" s="72"/>
      <c r="B57" s="40" t="s">
        <v>517</v>
      </c>
      <c r="C57" s="7" t="s">
        <v>582</v>
      </c>
      <c r="D57" s="6">
        <v>190.67</v>
      </c>
      <c r="E57" s="18">
        <v>15</v>
      </c>
      <c r="F57" s="74">
        <f t="shared" si="5"/>
        <v>2860.0499999999997</v>
      </c>
      <c r="G57" s="4"/>
      <c r="H57" s="4"/>
      <c r="I57" s="75"/>
      <c r="J57" s="11">
        <f t="shared" si="6"/>
        <v>2860.0499999999997</v>
      </c>
      <c r="K57" s="11">
        <v>44.42</v>
      </c>
      <c r="L57" s="5"/>
      <c r="M57" s="4"/>
      <c r="N57" s="4"/>
      <c r="O57" s="11">
        <f t="shared" si="7"/>
        <v>44.42</v>
      </c>
      <c r="P57" s="10">
        <f t="shared" si="8"/>
        <v>2815.6299999999997</v>
      </c>
      <c r="Q57" s="19"/>
      <c r="R57" s="288">
        <f t="shared" si="9"/>
        <v>2815.6299999999997</v>
      </c>
      <c r="S57" s="19"/>
      <c r="T57" s="82"/>
    </row>
    <row r="58" spans="1:20" ht="63.75" customHeight="1" x14ac:dyDescent="0.3">
      <c r="A58" s="72"/>
      <c r="B58" s="40" t="s">
        <v>517</v>
      </c>
      <c r="C58" s="7" t="s">
        <v>598</v>
      </c>
      <c r="D58" s="6">
        <v>190.94</v>
      </c>
      <c r="E58" s="18">
        <v>15</v>
      </c>
      <c r="F58" s="74">
        <f t="shared" si="5"/>
        <v>2864.1</v>
      </c>
      <c r="G58" s="4"/>
      <c r="H58" s="4"/>
      <c r="I58" s="75"/>
      <c r="J58" s="11">
        <f t="shared" si="6"/>
        <v>2864.1</v>
      </c>
      <c r="K58" s="11">
        <v>44.86</v>
      </c>
      <c r="L58" s="5"/>
      <c r="M58" s="4"/>
      <c r="N58" s="4"/>
      <c r="O58" s="11">
        <f t="shared" si="7"/>
        <v>44.86</v>
      </c>
      <c r="P58" s="10">
        <f t="shared" si="8"/>
        <v>2819.24</v>
      </c>
      <c r="Q58" s="19"/>
      <c r="R58" s="288">
        <f t="shared" si="9"/>
        <v>2819.24</v>
      </c>
      <c r="S58" s="19"/>
      <c r="T58" s="82"/>
    </row>
    <row r="59" spans="1:20" ht="63.75" customHeight="1" x14ac:dyDescent="0.3">
      <c r="A59" s="72"/>
      <c r="B59" s="40" t="s">
        <v>517</v>
      </c>
      <c r="C59" s="7" t="s">
        <v>599</v>
      </c>
      <c r="D59" s="6">
        <v>128.11000000000001</v>
      </c>
      <c r="E59" s="18">
        <v>15</v>
      </c>
      <c r="F59" s="74">
        <f t="shared" si="5"/>
        <v>1921.65</v>
      </c>
      <c r="G59" s="4"/>
      <c r="H59" s="4"/>
      <c r="I59" s="75">
        <v>78.44</v>
      </c>
      <c r="J59" s="11">
        <f t="shared" si="6"/>
        <v>2000.0900000000001</v>
      </c>
      <c r="K59" s="11"/>
      <c r="L59" s="5"/>
      <c r="M59" s="4"/>
      <c r="N59" s="4"/>
      <c r="O59" s="11">
        <f t="shared" si="7"/>
        <v>0</v>
      </c>
      <c r="P59" s="10">
        <f t="shared" si="8"/>
        <v>2000.0900000000001</v>
      </c>
      <c r="Q59" s="19"/>
      <c r="R59" s="288">
        <f t="shared" si="9"/>
        <v>2000.0900000000001</v>
      </c>
      <c r="S59" s="19"/>
      <c r="T59" s="82"/>
    </row>
    <row r="60" spans="1:20" ht="63.75" customHeight="1" x14ac:dyDescent="0.3">
      <c r="A60" s="72"/>
      <c r="B60" s="40" t="s">
        <v>517</v>
      </c>
      <c r="C60" s="7" t="s">
        <v>600</v>
      </c>
      <c r="D60" s="6">
        <v>128.11000000000001</v>
      </c>
      <c r="E60" s="18">
        <v>15</v>
      </c>
      <c r="F60" s="74">
        <f t="shared" si="5"/>
        <v>1921.65</v>
      </c>
      <c r="G60" s="4"/>
      <c r="H60" s="4"/>
      <c r="I60" s="75">
        <v>78.44</v>
      </c>
      <c r="J60" s="11">
        <f t="shared" si="6"/>
        <v>2000.0900000000001</v>
      </c>
      <c r="K60" s="11"/>
      <c r="L60" s="5"/>
      <c r="M60" s="4"/>
      <c r="N60" s="4"/>
      <c r="O60" s="11">
        <f t="shared" si="7"/>
        <v>0</v>
      </c>
      <c r="P60" s="10">
        <f t="shared" si="8"/>
        <v>2000.0900000000001</v>
      </c>
      <c r="Q60" s="19"/>
      <c r="R60" s="288">
        <f t="shared" si="9"/>
        <v>2000.0900000000001</v>
      </c>
      <c r="S60" s="19"/>
      <c r="T60" s="82"/>
    </row>
    <row r="61" spans="1:20" ht="63.75" customHeight="1" x14ac:dyDescent="0.3">
      <c r="A61" s="72"/>
      <c r="B61" s="40" t="s">
        <v>517</v>
      </c>
      <c r="C61" s="7" t="s">
        <v>601</v>
      </c>
      <c r="D61" s="6">
        <v>190.9</v>
      </c>
      <c r="E61" s="18">
        <v>15</v>
      </c>
      <c r="F61" s="74">
        <f t="shared" si="5"/>
        <v>2863.5</v>
      </c>
      <c r="G61" s="4"/>
      <c r="H61" s="4"/>
      <c r="I61" s="75"/>
      <c r="J61" s="11">
        <f t="shared" si="6"/>
        <v>2863.5</v>
      </c>
      <c r="K61" s="11">
        <v>44.86</v>
      </c>
      <c r="L61" s="5"/>
      <c r="M61" s="4"/>
      <c r="N61" s="4"/>
      <c r="O61" s="11">
        <f t="shared" si="7"/>
        <v>44.86</v>
      </c>
      <c r="P61" s="10">
        <f t="shared" si="8"/>
        <v>2818.64</v>
      </c>
      <c r="Q61" s="19"/>
      <c r="R61" s="288">
        <f t="shared" si="9"/>
        <v>2818.64</v>
      </c>
      <c r="S61" s="19"/>
      <c r="T61" s="82"/>
    </row>
    <row r="62" spans="1:20" ht="63.75" customHeight="1" x14ac:dyDescent="0.3">
      <c r="A62" s="72"/>
      <c r="B62" s="40" t="s">
        <v>517</v>
      </c>
      <c r="C62" s="7" t="s">
        <v>603</v>
      </c>
      <c r="D62" s="6">
        <v>158.66</v>
      </c>
      <c r="E62" s="18">
        <v>15</v>
      </c>
      <c r="F62" s="74">
        <f t="shared" si="5"/>
        <v>2379.9</v>
      </c>
      <c r="G62" s="4"/>
      <c r="H62" s="4"/>
      <c r="I62" s="75">
        <v>20.75</v>
      </c>
      <c r="J62" s="11">
        <f t="shared" si="6"/>
        <v>2400.65</v>
      </c>
      <c r="K62" s="11"/>
      <c r="L62" s="5"/>
      <c r="M62" s="4"/>
      <c r="N62" s="4"/>
      <c r="O62" s="11">
        <f t="shared" si="7"/>
        <v>0</v>
      </c>
      <c r="P62" s="10">
        <f t="shared" si="8"/>
        <v>2400.65</v>
      </c>
      <c r="Q62" s="19"/>
      <c r="R62" s="288">
        <f t="shared" si="9"/>
        <v>2400.65</v>
      </c>
      <c r="S62" s="19"/>
      <c r="T62" s="82"/>
    </row>
    <row r="63" spans="1:20" ht="63.75" customHeight="1" x14ac:dyDescent="0.3">
      <c r="A63" s="72"/>
      <c r="B63" s="40" t="s">
        <v>114</v>
      </c>
      <c r="C63" s="7" t="s">
        <v>221</v>
      </c>
      <c r="D63" s="6">
        <v>423.02</v>
      </c>
      <c r="E63" s="18">
        <v>15</v>
      </c>
      <c r="F63" s="74">
        <f t="shared" si="5"/>
        <v>6345.2999999999993</v>
      </c>
      <c r="G63" s="4"/>
      <c r="H63" s="4"/>
      <c r="I63" s="4"/>
      <c r="J63" s="11">
        <f t="shared" si="6"/>
        <v>6345.2999999999993</v>
      </c>
      <c r="K63" s="11">
        <v>717.18</v>
      </c>
      <c r="L63" s="5"/>
      <c r="M63" s="4"/>
      <c r="N63" s="4"/>
      <c r="O63" s="11">
        <f t="shared" si="7"/>
        <v>717.18</v>
      </c>
      <c r="P63" s="10">
        <f t="shared" si="8"/>
        <v>5628.119999999999</v>
      </c>
      <c r="Q63" s="10">
        <f t="shared" ref="Q63:Q73" si="10">F63*3%</f>
        <v>190.35899999999998</v>
      </c>
      <c r="R63" s="11">
        <f t="shared" si="9"/>
        <v>5437.7609999999986</v>
      </c>
      <c r="S63" s="19"/>
      <c r="T63" s="82"/>
    </row>
    <row r="64" spans="1:20" ht="63.75" customHeight="1" x14ac:dyDescent="0.3">
      <c r="A64" s="72"/>
      <c r="B64" s="76" t="s">
        <v>117</v>
      </c>
      <c r="C64" s="127" t="s">
        <v>227</v>
      </c>
      <c r="D64" s="6">
        <v>358.8</v>
      </c>
      <c r="E64" s="18">
        <v>15</v>
      </c>
      <c r="F64" s="74">
        <f t="shared" si="5"/>
        <v>5382</v>
      </c>
      <c r="G64" s="4"/>
      <c r="H64" s="4"/>
      <c r="I64" s="4"/>
      <c r="J64" s="11">
        <f t="shared" si="6"/>
        <v>5382</v>
      </c>
      <c r="K64" s="11">
        <v>530.04</v>
      </c>
      <c r="L64" s="5"/>
      <c r="M64" s="4"/>
      <c r="N64" s="4"/>
      <c r="O64" s="11">
        <f t="shared" si="7"/>
        <v>530.04</v>
      </c>
      <c r="P64" s="10">
        <f t="shared" si="8"/>
        <v>4851.96</v>
      </c>
      <c r="Q64" s="10">
        <f t="shared" si="10"/>
        <v>161.46</v>
      </c>
      <c r="R64" s="11">
        <f t="shared" si="9"/>
        <v>4690.5</v>
      </c>
      <c r="S64" s="19"/>
      <c r="T64" s="82"/>
    </row>
    <row r="65" spans="1:20" ht="63.75" customHeight="1" x14ac:dyDescent="0.3">
      <c r="A65" s="72"/>
      <c r="B65" s="40" t="s">
        <v>431</v>
      </c>
      <c r="C65" s="7" t="s">
        <v>223</v>
      </c>
      <c r="D65" s="6">
        <v>423.02</v>
      </c>
      <c r="E65" s="18">
        <v>15</v>
      </c>
      <c r="F65" s="74">
        <f t="shared" si="5"/>
        <v>6345.2999999999993</v>
      </c>
      <c r="G65" s="4"/>
      <c r="H65" s="4"/>
      <c r="I65" s="4"/>
      <c r="J65" s="11">
        <f t="shared" si="6"/>
        <v>6345.2999999999993</v>
      </c>
      <c r="K65" s="11">
        <v>717.18</v>
      </c>
      <c r="L65" s="5"/>
      <c r="M65" s="4"/>
      <c r="N65" s="4"/>
      <c r="O65" s="11">
        <f t="shared" si="7"/>
        <v>717.18</v>
      </c>
      <c r="P65" s="10">
        <f t="shared" si="8"/>
        <v>5628.119999999999</v>
      </c>
      <c r="Q65" s="10">
        <f t="shared" si="10"/>
        <v>190.35899999999998</v>
      </c>
      <c r="R65" s="11">
        <f t="shared" si="9"/>
        <v>5437.7609999999986</v>
      </c>
      <c r="S65" s="19"/>
      <c r="T65" s="82"/>
    </row>
    <row r="66" spans="1:20" ht="63.75" customHeight="1" x14ac:dyDescent="0.3">
      <c r="A66" s="72"/>
      <c r="B66" s="40" t="s">
        <v>429</v>
      </c>
      <c r="C66" s="7" t="s">
        <v>230</v>
      </c>
      <c r="D66" s="6">
        <v>423.02</v>
      </c>
      <c r="E66" s="18">
        <v>15</v>
      </c>
      <c r="F66" s="74">
        <f t="shared" si="5"/>
        <v>6345.2999999999993</v>
      </c>
      <c r="G66" s="4"/>
      <c r="H66" s="4"/>
      <c r="I66" s="4"/>
      <c r="J66" s="11">
        <f t="shared" si="6"/>
        <v>6345.2999999999993</v>
      </c>
      <c r="K66" s="11">
        <v>717.18</v>
      </c>
      <c r="L66" s="5"/>
      <c r="M66" s="4"/>
      <c r="N66" s="4"/>
      <c r="O66" s="11">
        <f t="shared" si="7"/>
        <v>717.18</v>
      </c>
      <c r="P66" s="10">
        <f t="shared" si="8"/>
        <v>5628.119999999999</v>
      </c>
      <c r="Q66" s="10">
        <f t="shared" si="10"/>
        <v>190.35899999999998</v>
      </c>
      <c r="R66" s="11">
        <f t="shared" si="9"/>
        <v>5437.7609999999986</v>
      </c>
      <c r="S66" s="19"/>
      <c r="T66" s="82"/>
    </row>
    <row r="67" spans="1:20" ht="63.75" customHeight="1" x14ac:dyDescent="0.3">
      <c r="A67" s="72"/>
      <c r="B67" s="40" t="s">
        <v>386</v>
      </c>
      <c r="C67" s="7" t="s">
        <v>239</v>
      </c>
      <c r="D67" s="6">
        <v>400</v>
      </c>
      <c r="E67" s="18">
        <v>15</v>
      </c>
      <c r="F67" s="74">
        <f t="shared" si="5"/>
        <v>6000</v>
      </c>
      <c r="G67" s="4"/>
      <c r="H67" s="4"/>
      <c r="I67" s="75"/>
      <c r="J67" s="11">
        <f t="shared" si="6"/>
        <v>6000</v>
      </c>
      <c r="K67" s="11">
        <v>643.42999999999995</v>
      </c>
      <c r="L67" s="5"/>
      <c r="M67" s="4"/>
      <c r="N67" s="4"/>
      <c r="O67" s="11">
        <f t="shared" si="7"/>
        <v>643.42999999999995</v>
      </c>
      <c r="P67" s="10">
        <f t="shared" si="8"/>
        <v>5356.57</v>
      </c>
      <c r="Q67" s="10">
        <f t="shared" si="10"/>
        <v>180</v>
      </c>
      <c r="R67" s="11">
        <f t="shared" si="9"/>
        <v>5176.57</v>
      </c>
      <c r="S67" s="19"/>
      <c r="T67" s="82"/>
    </row>
    <row r="68" spans="1:20" ht="63.75" customHeight="1" x14ac:dyDescent="0.3">
      <c r="A68" s="72"/>
      <c r="B68" s="40" t="s">
        <v>528</v>
      </c>
      <c r="C68" s="7" t="s">
        <v>529</v>
      </c>
      <c r="D68" s="6">
        <v>400</v>
      </c>
      <c r="E68" s="18">
        <v>15</v>
      </c>
      <c r="F68" s="74">
        <f t="shared" si="5"/>
        <v>6000</v>
      </c>
      <c r="G68" s="4"/>
      <c r="H68" s="4"/>
      <c r="I68" s="75"/>
      <c r="J68" s="11">
        <f t="shared" si="6"/>
        <v>6000</v>
      </c>
      <c r="K68" s="11">
        <v>643.42999999999995</v>
      </c>
      <c r="L68" s="5"/>
      <c r="M68" s="4"/>
      <c r="N68" s="4"/>
      <c r="O68" s="11">
        <f t="shared" si="7"/>
        <v>643.42999999999995</v>
      </c>
      <c r="P68" s="10">
        <f t="shared" si="8"/>
        <v>5356.57</v>
      </c>
      <c r="Q68" s="19">
        <f t="shared" si="10"/>
        <v>180</v>
      </c>
      <c r="R68" s="11">
        <f t="shared" si="9"/>
        <v>5176.57</v>
      </c>
      <c r="S68" s="19"/>
      <c r="T68" s="82"/>
    </row>
    <row r="69" spans="1:20" ht="63.75" customHeight="1" x14ac:dyDescent="0.3">
      <c r="A69" s="72"/>
      <c r="B69" s="40" t="s">
        <v>374</v>
      </c>
      <c r="C69" s="7" t="s">
        <v>375</v>
      </c>
      <c r="D69" s="6">
        <v>358.8</v>
      </c>
      <c r="E69" s="18">
        <v>15</v>
      </c>
      <c r="F69" s="74">
        <f t="shared" ref="F69:F100" si="11">D69*E69</f>
        <v>5382</v>
      </c>
      <c r="G69" s="4"/>
      <c r="H69" s="4"/>
      <c r="I69" s="4"/>
      <c r="J69" s="11">
        <f t="shared" ref="J69:J100" si="12">SUM(F69:I69)</f>
        <v>5382</v>
      </c>
      <c r="K69" s="11">
        <v>530.04</v>
      </c>
      <c r="L69" s="5"/>
      <c r="M69" s="4"/>
      <c r="N69" s="4"/>
      <c r="O69" s="11">
        <f t="shared" ref="O69:O100" si="13">SUM(K69:N69)</f>
        <v>530.04</v>
      </c>
      <c r="P69" s="10">
        <f t="shared" ref="P69:P100" si="14">J69-O69</f>
        <v>4851.96</v>
      </c>
      <c r="Q69" s="10">
        <f t="shared" si="10"/>
        <v>161.46</v>
      </c>
      <c r="R69" s="11">
        <f t="shared" ref="R69:R100" si="15">P69-Q69</f>
        <v>4690.5</v>
      </c>
      <c r="S69" s="19"/>
      <c r="T69" s="82"/>
    </row>
    <row r="70" spans="1:20" ht="63.75" customHeight="1" x14ac:dyDescent="0.3">
      <c r="A70" s="72"/>
      <c r="B70" s="40" t="s">
        <v>387</v>
      </c>
      <c r="C70" s="7" t="s">
        <v>388</v>
      </c>
      <c r="D70" s="6">
        <v>423.02</v>
      </c>
      <c r="E70" s="18">
        <v>15</v>
      </c>
      <c r="F70" s="74">
        <f t="shared" si="11"/>
        <v>6345.2999999999993</v>
      </c>
      <c r="G70" s="4"/>
      <c r="H70" s="4"/>
      <c r="I70" s="4"/>
      <c r="J70" s="11">
        <f t="shared" si="12"/>
        <v>6345.2999999999993</v>
      </c>
      <c r="K70" s="11">
        <v>717.18</v>
      </c>
      <c r="L70" s="5"/>
      <c r="M70" s="4"/>
      <c r="N70" s="4"/>
      <c r="O70" s="11">
        <f t="shared" si="13"/>
        <v>717.18</v>
      </c>
      <c r="P70" s="10">
        <f t="shared" si="14"/>
        <v>5628.119999999999</v>
      </c>
      <c r="Q70" s="10">
        <f t="shared" si="10"/>
        <v>190.35899999999998</v>
      </c>
      <c r="R70" s="11">
        <f t="shared" si="15"/>
        <v>5437.7609999999986</v>
      </c>
      <c r="S70" s="19"/>
      <c r="T70" s="82"/>
    </row>
    <row r="71" spans="1:20" ht="63.75" customHeight="1" x14ac:dyDescent="0.3">
      <c r="A71" s="72"/>
      <c r="B71" s="40" t="s">
        <v>425</v>
      </c>
      <c r="C71" s="7" t="s">
        <v>220</v>
      </c>
      <c r="D71" s="6">
        <v>358.8</v>
      </c>
      <c r="E71" s="18">
        <v>15</v>
      </c>
      <c r="F71" s="74">
        <f t="shared" si="11"/>
        <v>5382</v>
      </c>
      <c r="G71" s="4"/>
      <c r="H71" s="4"/>
      <c r="I71" s="4"/>
      <c r="J71" s="11">
        <f t="shared" si="12"/>
        <v>5382</v>
      </c>
      <c r="K71" s="11">
        <v>530.04</v>
      </c>
      <c r="L71" s="5"/>
      <c r="M71" s="4"/>
      <c r="N71" s="4"/>
      <c r="O71" s="11">
        <f t="shared" si="13"/>
        <v>530.04</v>
      </c>
      <c r="P71" s="10">
        <f t="shared" si="14"/>
        <v>4851.96</v>
      </c>
      <c r="Q71" s="10">
        <f t="shared" si="10"/>
        <v>161.46</v>
      </c>
      <c r="R71" s="11">
        <f t="shared" si="15"/>
        <v>4690.5</v>
      </c>
      <c r="S71" s="19"/>
      <c r="T71" s="82"/>
    </row>
    <row r="72" spans="1:20" ht="63.75" customHeight="1" x14ac:dyDescent="0.3">
      <c r="A72" s="72"/>
      <c r="B72" s="40" t="s">
        <v>36</v>
      </c>
      <c r="C72" s="7" t="s">
        <v>262</v>
      </c>
      <c r="D72" s="6">
        <v>423.02</v>
      </c>
      <c r="E72" s="18">
        <v>15</v>
      </c>
      <c r="F72" s="74">
        <f t="shared" si="11"/>
        <v>6345.2999999999993</v>
      </c>
      <c r="G72" s="4"/>
      <c r="H72" s="4"/>
      <c r="I72" s="4"/>
      <c r="J72" s="11">
        <f t="shared" si="12"/>
        <v>6345.2999999999993</v>
      </c>
      <c r="K72" s="11">
        <v>717.18</v>
      </c>
      <c r="L72" s="5"/>
      <c r="M72" s="4"/>
      <c r="N72" s="4"/>
      <c r="O72" s="11">
        <f t="shared" si="13"/>
        <v>717.18</v>
      </c>
      <c r="P72" s="10">
        <f t="shared" si="14"/>
        <v>5628.119999999999</v>
      </c>
      <c r="Q72" s="10">
        <f t="shared" si="10"/>
        <v>190.35899999999998</v>
      </c>
      <c r="R72" s="11">
        <f t="shared" si="15"/>
        <v>5437.7609999999986</v>
      </c>
      <c r="S72" s="19"/>
      <c r="T72" s="82"/>
    </row>
    <row r="73" spans="1:20" ht="63.75" customHeight="1" x14ac:dyDescent="0.3">
      <c r="A73" s="72"/>
      <c r="B73" s="40" t="s">
        <v>113</v>
      </c>
      <c r="C73" s="77" t="s">
        <v>380</v>
      </c>
      <c r="D73" s="6">
        <v>400</v>
      </c>
      <c r="E73" s="18">
        <v>15</v>
      </c>
      <c r="F73" s="74">
        <f t="shared" si="11"/>
        <v>6000</v>
      </c>
      <c r="G73" s="4"/>
      <c r="H73" s="4"/>
      <c r="I73" s="4"/>
      <c r="J73" s="11">
        <f t="shared" si="12"/>
        <v>6000</v>
      </c>
      <c r="K73" s="11">
        <v>643.42999999999995</v>
      </c>
      <c r="L73" s="5"/>
      <c r="M73" s="4"/>
      <c r="N73" s="4"/>
      <c r="O73" s="11">
        <f t="shared" si="13"/>
        <v>643.42999999999995</v>
      </c>
      <c r="P73" s="10">
        <f t="shared" si="14"/>
        <v>5356.57</v>
      </c>
      <c r="Q73" s="10">
        <f t="shared" si="10"/>
        <v>180</v>
      </c>
      <c r="R73" s="288">
        <f t="shared" si="15"/>
        <v>5176.57</v>
      </c>
      <c r="S73" s="19"/>
      <c r="T73" s="82"/>
    </row>
    <row r="74" spans="1:20" ht="63.75" customHeight="1" x14ac:dyDescent="0.3">
      <c r="A74" s="72"/>
      <c r="B74" s="40" t="s">
        <v>73</v>
      </c>
      <c r="C74" s="7" t="s">
        <v>250</v>
      </c>
      <c r="D74" s="6">
        <v>275.52</v>
      </c>
      <c r="E74" s="18">
        <v>15</v>
      </c>
      <c r="F74" s="74">
        <f t="shared" si="11"/>
        <v>4132.7999999999993</v>
      </c>
      <c r="G74" s="4"/>
      <c r="H74" s="4"/>
      <c r="I74" s="75"/>
      <c r="J74" s="11">
        <f t="shared" si="12"/>
        <v>4132.7999999999993</v>
      </c>
      <c r="K74" s="11">
        <v>328.2469119999999</v>
      </c>
      <c r="L74" s="5"/>
      <c r="M74" s="4"/>
      <c r="N74" s="4"/>
      <c r="O74" s="11">
        <f t="shared" si="13"/>
        <v>328.2469119999999</v>
      </c>
      <c r="P74" s="10">
        <f t="shared" si="14"/>
        <v>3804.5530879999992</v>
      </c>
      <c r="Q74" s="19"/>
      <c r="R74" s="11">
        <f t="shared" si="15"/>
        <v>3804.5530879999992</v>
      </c>
      <c r="S74" s="19"/>
      <c r="T74" s="82"/>
    </row>
    <row r="75" spans="1:20" ht="63.75" customHeight="1" x14ac:dyDescent="0.3">
      <c r="A75" s="72"/>
      <c r="B75" s="40" t="s">
        <v>116</v>
      </c>
      <c r="C75" s="7" t="s">
        <v>226</v>
      </c>
      <c r="D75" s="6">
        <v>146.22999999999999</v>
      </c>
      <c r="E75" s="18">
        <v>15</v>
      </c>
      <c r="F75" s="74">
        <f t="shared" si="11"/>
        <v>2193.4499999999998</v>
      </c>
      <c r="G75" s="4"/>
      <c r="H75" s="4"/>
      <c r="I75" s="11">
        <v>61.038640000000001</v>
      </c>
      <c r="J75" s="11">
        <f t="shared" si="12"/>
        <v>2254.48864</v>
      </c>
      <c r="K75" s="11"/>
      <c r="L75" s="5"/>
      <c r="M75" s="4"/>
      <c r="N75" s="4"/>
      <c r="O75" s="11">
        <f t="shared" si="13"/>
        <v>0</v>
      </c>
      <c r="P75" s="10">
        <f t="shared" si="14"/>
        <v>2254.48864</v>
      </c>
      <c r="Q75" s="19"/>
      <c r="R75" s="11">
        <f t="shared" si="15"/>
        <v>2254.48864</v>
      </c>
      <c r="S75" s="19"/>
      <c r="T75" s="82"/>
    </row>
    <row r="76" spans="1:20" ht="63.75" customHeight="1" x14ac:dyDescent="0.3">
      <c r="A76" s="72"/>
      <c r="B76" s="40" t="s">
        <v>118</v>
      </c>
      <c r="C76" s="7" t="s">
        <v>228</v>
      </c>
      <c r="D76" s="6">
        <v>208.52</v>
      </c>
      <c r="E76" s="18">
        <v>15</v>
      </c>
      <c r="F76" s="74">
        <f t="shared" si="11"/>
        <v>3127.8</v>
      </c>
      <c r="G76" s="4"/>
      <c r="H76" s="4"/>
      <c r="I76" s="11"/>
      <c r="J76" s="11">
        <f t="shared" si="12"/>
        <v>3127.8</v>
      </c>
      <c r="K76" s="11">
        <v>93.80291200000002</v>
      </c>
      <c r="L76" s="5">
        <f>F76*1.1875%</f>
        <v>37.142625000000002</v>
      </c>
      <c r="M76" s="4"/>
      <c r="N76" s="4"/>
      <c r="O76" s="11">
        <f t="shared" si="13"/>
        <v>130.94553700000003</v>
      </c>
      <c r="P76" s="10">
        <f t="shared" si="14"/>
        <v>2996.8544630000001</v>
      </c>
      <c r="Q76" s="19"/>
      <c r="R76" s="11">
        <f t="shared" si="15"/>
        <v>2996.8544630000001</v>
      </c>
      <c r="S76" s="19"/>
      <c r="T76" s="82"/>
    </row>
    <row r="77" spans="1:20" ht="63.75" customHeight="1" x14ac:dyDescent="0.3">
      <c r="A77" s="72"/>
      <c r="B77" s="40" t="s">
        <v>115</v>
      </c>
      <c r="C77" s="7" t="s">
        <v>225</v>
      </c>
      <c r="D77" s="6">
        <v>320</v>
      </c>
      <c r="E77" s="18">
        <v>15</v>
      </c>
      <c r="F77" s="74">
        <f t="shared" si="11"/>
        <v>4800</v>
      </c>
      <c r="G77" s="4"/>
      <c r="H77" s="4"/>
      <c r="I77" s="75"/>
      <c r="J77" s="11">
        <f t="shared" si="12"/>
        <v>4800</v>
      </c>
      <c r="K77" s="11">
        <v>428.58</v>
      </c>
      <c r="L77" s="5"/>
      <c r="M77" s="4"/>
      <c r="N77" s="4"/>
      <c r="O77" s="11">
        <f t="shared" si="13"/>
        <v>428.58</v>
      </c>
      <c r="P77" s="10">
        <f t="shared" si="14"/>
        <v>4371.42</v>
      </c>
      <c r="Q77" s="19">
        <f>F77*2%</f>
        <v>96</v>
      </c>
      <c r="R77" s="288">
        <f t="shared" si="15"/>
        <v>4275.42</v>
      </c>
      <c r="S77" s="19"/>
      <c r="T77" s="82"/>
    </row>
    <row r="78" spans="1:20" ht="63.75" customHeight="1" x14ac:dyDescent="0.3">
      <c r="A78" s="72"/>
      <c r="B78" s="40" t="s">
        <v>119</v>
      </c>
      <c r="C78" s="7" t="s">
        <v>229</v>
      </c>
      <c r="D78" s="6">
        <v>198.43</v>
      </c>
      <c r="E78" s="18">
        <v>15</v>
      </c>
      <c r="F78" s="74">
        <f t="shared" si="11"/>
        <v>2976.4500000000003</v>
      </c>
      <c r="G78" s="4"/>
      <c r="H78" s="4"/>
      <c r="I78" s="85"/>
      <c r="J78" s="11">
        <f t="shared" si="12"/>
        <v>2976.4500000000003</v>
      </c>
      <c r="K78" s="11">
        <v>57.086032000000017</v>
      </c>
      <c r="L78" s="5"/>
      <c r="M78" s="4"/>
      <c r="N78" s="4"/>
      <c r="O78" s="11">
        <f t="shared" si="13"/>
        <v>57.086032000000017</v>
      </c>
      <c r="P78" s="10">
        <f t="shared" si="14"/>
        <v>2919.3639680000001</v>
      </c>
      <c r="Q78" s="19"/>
      <c r="R78" s="11">
        <f t="shared" si="15"/>
        <v>2919.3639680000001</v>
      </c>
      <c r="S78" s="19"/>
      <c r="T78" s="82"/>
    </row>
    <row r="79" spans="1:20" ht="63.75" customHeight="1" x14ac:dyDescent="0.3">
      <c r="A79" s="72"/>
      <c r="B79" s="40" t="s">
        <v>584</v>
      </c>
      <c r="C79" s="7" t="s">
        <v>585</v>
      </c>
      <c r="D79" s="6">
        <v>66.67</v>
      </c>
      <c r="E79" s="18">
        <v>15</v>
      </c>
      <c r="F79" s="74">
        <f t="shared" si="11"/>
        <v>1000.0500000000001</v>
      </c>
      <c r="G79" s="4"/>
      <c r="H79" s="4"/>
      <c r="I79" s="75">
        <v>142.41999999999999</v>
      </c>
      <c r="J79" s="11">
        <f t="shared" si="12"/>
        <v>1142.47</v>
      </c>
      <c r="K79" s="11"/>
      <c r="L79" s="5"/>
      <c r="M79" s="4"/>
      <c r="N79" s="4"/>
      <c r="O79" s="11">
        <f t="shared" si="13"/>
        <v>0</v>
      </c>
      <c r="P79" s="10">
        <f t="shared" si="14"/>
        <v>1142.47</v>
      </c>
      <c r="Q79" s="19"/>
      <c r="R79" s="288">
        <f t="shared" si="15"/>
        <v>1142.47</v>
      </c>
      <c r="S79" s="19"/>
      <c r="T79" s="82"/>
    </row>
    <row r="80" spans="1:20" ht="63.75" customHeight="1" x14ac:dyDescent="0.3">
      <c r="A80" s="72"/>
      <c r="B80" s="40" t="s">
        <v>497</v>
      </c>
      <c r="C80" s="7" t="s">
        <v>378</v>
      </c>
      <c r="D80" s="6">
        <v>207.79</v>
      </c>
      <c r="E80" s="18">
        <v>15</v>
      </c>
      <c r="F80" s="74">
        <f t="shared" si="11"/>
        <v>3116.85</v>
      </c>
      <c r="G80" s="4"/>
      <c r="H80" s="4"/>
      <c r="I80" s="75"/>
      <c r="J80" s="11">
        <f t="shared" si="12"/>
        <v>3116.85</v>
      </c>
      <c r="K80" s="11">
        <v>92.61</v>
      </c>
      <c r="L80" s="5"/>
      <c r="M80" s="4"/>
      <c r="N80" s="4"/>
      <c r="O80" s="11">
        <f t="shared" si="13"/>
        <v>92.61</v>
      </c>
      <c r="P80" s="10">
        <f t="shared" si="14"/>
        <v>3024.24</v>
      </c>
      <c r="Q80" s="19"/>
      <c r="R80" s="11">
        <f t="shared" si="15"/>
        <v>3024.24</v>
      </c>
      <c r="S80" s="19"/>
      <c r="T80" s="82"/>
    </row>
    <row r="81" spans="1:20" ht="63.75" customHeight="1" x14ac:dyDescent="0.3">
      <c r="A81" s="72"/>
      <c r="B81" s="40" t="s">
        <v>158</v>
      </c>
      <c r="C81" s="7" t="s">
        <v>499</v>
      </c>
      <c r="D81" s="6">
        <v>207.79</v>
      </c>
      <c r="E81" s="18">
        <v>15</v>
      </c>
      <c r="F81" s="74">
        <f t="shared" si="11"/>
        <v>3116.85</v>
      </c>
      <c r="G81" s="4"/>
      <c r="H81" s="4"/>
      <c r="I81" s="11"/>
      <c r="J81" s="11">
        <f t="shared" si="12"/>
        <v>3116.85</v>
      </c>
      <c r="K81" s="11">
        <v>92.61</v>
      </c>
      <c r="L81" s="5"/>
      <c r="M81" s="4"/>
      <c r="N81" s="4"/>
      <c r="O81" s="11">
        <f t="shared" si="13"/>
        <v>92.61</v>
      </c>
      <c r="P81" s="10">
        <f t="shared" si="14"/>
        <v>3024.24</v>
      </c>
      <c r="Q81" s="19"/>
      <c r="R81" s="11">
        <f t="shared" si="15"/>
        <v>3024.24</v>
      </c>
      <c r="S81" s="19"/>
      <c r="T81" s="82"/>
    </row>
    <row r="82" spans="1:20" ht="63.75" customHeight="1" x14ac:dyDescent="0.3">
      <c r="A82" s="72"/>
      <c r="B82" s="40" t="s">
        <v>369</v>
      </c>
      <c r="C82" s="7" t="s">
        <v>368</v>
      </c>
      <c r="D82" s="6">
        <v>238.67</v>
      </c>
      <c r="E82" s="18">
        <v>15</v>
      </c>
      <c r="F82" s="74">
        <f t="shared" si="11"/>
        <v>3580.0499999999997</v>
      </c>
      <c r="G82" s="4"/>
      <c r="H82" s="4"/>
      <c r="I82" s="75"/>
      <c r="J82" s="11">
        <f t="shared" si="12"/>
        <v>3580.0499999999997</v>
      </c>
      <c r="K82" s="11">
        <v>160.71</v>
      </c>
      <c r="L82" s="5"/>
      <c r="M82" s="4"/>
      <c r="N82" s="4"/>
      <c r="O82" s="11">
        <f t="shared" si="13"/>
        <v>160.71</v>
      </c>
      <c r="P82" s="10">
        <f t="shared" si="14"/>
        <v>3419.3399999999997</v>
      </c>
      <c r="Q82" s="19"/>
      <c r="R82" s="288">
        <f t="shared" si="15"/>
        <v>3419.3399999999997</v>
      </c>
      <c r="S82" s="19"/>
      <c r="T82" s="82"/>
    </row>
    <row r="83" spans="1:20" ht="63.75" customHeight="1" x14ac:dyDescent="0.3">
      <c r="A83" s="72"/>
      <c r="B83" s="40" t="s">
        <v>538</v>
      </c>
      <c r="C83" s="7" t="s">
        <v>539</v>
      </c>
      <c r="D83" s="6">
        <v>190.89</v>
      </c>
      <c r="E83" s="18">
        <v>15</v>
      </c>
      <c r="F83" s="74">
        <f t="shared" si="11"/>
        <v>2863.35</v>
      </c>
      <c r="G83" s="4"/>
      <c r="H83" s="4"/>
      <c r="I83" s="75"/>
      <c r="J83" s="11">
        <f t="shared" si="12"/>
        <v>2863.35</v>
      </c>
      <c r="K83" s="11">
        <v>44.78</v>
      </c>
      <c r="L83" s="5"/>
      <c r="M83" s="4"/>
      <c r="N83" s="4"/>
      <c r="O83" s="11">
        <f t="shared" si="13"/>
        <v>44.78</v>
      </c>
      <c r="P83" s="10">
        <f t="shared" si="14"/>
        <v>2818.5699999999997</v>
      </c>
      <c r="Q83" s="19"/>
      <c r="R83" s="11">
        <f t="shared" si="15"/>
        <v>2818.5699999999997</v>
      </c>
      <c r="S83" s="19"/>
      <c r="T83" s="82"/>
    </row>
    <row r="84" spans="1:20" ht="63.75" customHeight="1" x14ac:dyDescent="0.3">
      <c r="A84" s="72"/>
      <c r="B84" s="40" t="s">
        <v>569</v>
      </c>
      <c r="C84" s="7" t="s">
        <v>518</v>
      </c>
      <c r="D84" s="6">
        <v>190.94</v>
      </c>
      <c r="E84" s="18">
        <v>15</v>
      </c>
      <c r="F84" s="74">
        <f t="shared" si="11"/>
        <v>2864.1</v>
      </c>
      <c r="G84" s="4"/>
      <c r="H84" s="4"/>
      <c r="I84" s="75"/>
      <c r="J84" s="11">
        <f t="shared" si="12"/>
        <v>2864.1</v>
      </c>
      <c r="K84" s="11">
        <v>44.86</v>
      </c>
      <c r="L84" s="5"/>
      <c r="M84" s="4"/>
      <c r="N84" s="4"/>
      <c r="O84" s="11">
        <f t="shared" si="13"/>
        <v>44.86</v>
      </c>
      <c r="P84" s="10">
        <f t="shared" si="14"/>
        <v>2819.24</v>
      </c>
      <c r="Q84" s="19"/>
      <c r="R84" s="288">
        <f t="shared" si="15"/>
        <v>2819.24</v>
      </c>
      <c r="S84" s="19"/>
      <c r="T84" s="82"/>
    </row>
    <row r="85" spans="1:20" ht="63.75" customHeight="1" x14ac:dyDescent="0.3">
      <c r="A85" s="72"/>
      <c r="B85" s="40" t="s">
        <v>569</v>
      </c>
      <c r="C85" s="7" t="s">
        <v>525</v>
      </c>
      <c r="D85" s="6">
        <v>152.93</v>
      </c>
      <c r="E85" s="18">
        <v>15</v>
      </c>
      <c r="F85" s="74">
        <f t="shared" si="11"/>
        <v>2293.9500000000003</v>
      </c>
      <c r="G85" s="4"/>
      <c r="H85" s="4"/>
      <c r="I85" s="75">
        <v>40.659999999999997</v>
      </c>
      <c r="J85" s="11">
        <f t="shared" si="12"/>
        <v>2334.61</v>
      </c>
      <c r="K85" s="11"/>
      <c r="L85" s="5"/>
      <c r="M85" s="4"/>
      <c r="N85" s="4"/>
      <c r="O85" s="11">
        <f t="shared" si="13"/>
        <v>0</v>
      </c>
      <c r="P85" s="10">
        <f t="shared" si="14"/>
        <v>2334.61</v>
      </c>
      <c r="Q85" s="19"/>
      <c r="R85" s="288">
        <f t="shared" si="15"/>
        <v>2334.61</v>
      </c>
      <c r="S85" s="19"/>
      <c r="T85" s="82"/>
    </row>
    <row r="86" spans="1:20" ht="63.75" customHeight="1" x14ac:dyDescent="0.3">
      <c r="A86" s="72"/>
      <c r="B86" s="40" t="s">
        <v>569</v>
      </c>
      <c r="C86" s="7" t="s">
        <v>570</v>
      </c>
      <c r="D86" s="6">
        <v>152.93</v>
      </c>
      <c r="E86" s="18">
        <v>15</v>
      </c>
      <c r="F86" s="74">
        <f t="shared" si="11"/>
        <v>2293.9500000000003</v>
      </c>
      <c r="G86" s="4"/>
      <c r="H86" s="4"/>
      <c r="I86" s="75">
        <v>40.659999999999997</v>
      </c>
      <c r="J86" s="11">
        <f t="shared" si="12"/>
        <v>2334.61</v>
      </c>
      <c r="K86" s="11"/>
      <c r="L86" s="5"/>
      <c r="M86" s="4"/>
      <c r="N86" s="4"/>
      <c r="O86" s="11">
        <f t="shared" si="13"/>
        <v>0</v>
      </c>
      <c r="P86" s="10">
        <f t="shared" si="14"/>
        <v>2334.61</v>
      </c>
      <c r="Q86" s="19"/>
      <c r="R86" s="288">
        <f t="shared" si="15"/>
        <v>2334.61</v>
      </c>
      <c r="S86" s="19"/>
      <c r="T86" s="82"/>
    </row>
    <row r="87" spans="1:20" ht="63.75" customHeight="1" x14ac:dyDescent="0.3">
      <c r="A87" s="72"/>
      <c r="B87" s="40" t="s">
        <v>571</v>
      </c>
      <c r="C87" s="7" t="s">
        <v>418</v>
      </c>
      <c r="D87" s="6">
        <v>152.93</v>
      </c>
      <c r="E87" s="18">
        <v>15</v>
      </c>
      <c r="F87" s="74">
        <f t="shared" si="11"/>
        <v>2293.9500000000003</v>
      </c>
      <c r="G87" s="4"/>
      <c r="H87" s="4"/>
      <c r="I87" s="11">
        <v>40.656639999999982</v>
      </c>
      <c r="J87" s="11">
        <f t="shared" si="12"/>
        <v>2334.6066400000004</v>
      </c>
      <c r="K87" s="11"/>
      <c r="L87" s="5"/>
      <c r="M87" s="4"/>
      <c r="N87" s="4"/>
      <c r="O87" s="11">
        <f t="shared" si="13"/>
        <v>0</v>
      </c>
      <c r="P87" s="10">
        <f t="shared" si="14"/>
        <v>2334.6066400000004</v>
      </c>
      <c r="Q87" s="19"/>
      <c r="R87" s="288">
        <f t="shared" si="15"/>
        <v>2334.6066400000004</v>
      </c>
      <c r="S87" s="19"/>
      <c r="T87" s="82"/>
    </row>
    <row r="88" spans="1:20" ht="63.75" customHeight="1" x14ac:dyDescent="0.3">
      <c r="A88" s="72"/>
      <c r="B88" s="40" t="s">
        <v>571</v>
      </c>
      <c r="C88" s="7" t="s">
        <v>587</v>
      </c>
      <c r="D88" s="6">
        <v>194.69</v>
      </c>
      <c r="E88" s="18">
        <v>15</v>
      </c>
      <c r="F88" s="74">
        <f t="shared" si="11"/>
        <v>2920.35</v>
      </c>
      <c r="G88" s="4"/>
      <c r="H88" s="4"/>
      <c r="I88" s="75"/>
      <c r="J88" s="11">
        <f t="shared" si="12"/>
        <v>2920.35</v>
      </c>
      <c r="K88" s="11">
        <v>50.982351999999992</v>
      </c>
      <c r="L88" s="5"/>
      <c r="M88" s="4"/>
      <c r="N88" s="4"/>
      <c r="O88" s="11">
        <f t="shared" si="13"/>
        <v>50.982351999999992</v>
      </c>
      <c r="P88" s="10">
        <f t="shared" si="14"/>
        <v>2869.3676479999999</v>
      </c>
      <c r="Q88" s="19"/>
      <c r="R88" s="11">
        <f t="shared" si="15"/>
        <v>2869.3676479999999</v>
      </c>
      <c r="S88" s="19"/>
      <c r="T88" s="82"/>
    </row>
    <row r="89" spans="1:20" ht="63.75" customHeight="1" x14ac:dyDescent="0.3">
      <c r="A89" s="72"/>
      <c r="B89" s="40" t="s">
        <v>523</v>
      </c>
      <c r="C89" s="7" t="s">
        <v>524</v>
      </c>
      <c r="D89" s="6">
        <v>207.79</v>
      </c>
      <c r="E89" s="18">
        <v>15</v>
      </c>
      <c r="F89" s="74">
        <f t="shared" si="11"/>
        <v>3116.85</v>
      </c>
      <c r="G89" s="4"/>
      <c r="H89" s="4"/>
      <c r="I89" s="75"/>
      <c r="J89" s="11">
        <f t="shared" si="12"/>
        <v>3116.85</v>
      </c>
      <c r="K89" s="11">
        <v>92.61</v>
      </c>
      <c r="L89" s="5"/>
      <c r="M89" s="4"/>
      <c r="N89" s="4"/>
      <c r="O89" s="11">
        <f t="shared" si="13"/>
        <v>92.61</v>
      </c>
      <c r="P89" s="10">
        <f t="shared" si="14"/>
        <v>3024.24</v>
      </c>
      <c r="Q89" s="19"/>
      <c r="R89" s="288">
        <f t="shared" si="15"/>
        <v>3024.24</v>
      </c>
      <c r="S89" s="19"/>
      <c r="T89" s="82"/>
    </row>
    <row r="90" spans="1:20" ht="63.75" customHeight="1" x14ac:dyDescent="0.3">
      <c r="A90" s="72"/>
      <c r="B90" s="40" t="s">
        <v>540</v>
      </c>
      <c r="C90" s="7" t="s">
        <v>541</v>
      </c>
      <c r="D90" s="6">
        <v>207.79</v>
      </c>
      <c r="E90" s="18">
        <v>15</v>
      </c>
      <c r="F90" s="74">
        <f t="shared" si="11"/>
        <v>3116.85</v>
      </c>
      <c r="G90" s="4"/>
      <c r="H90" s="4"/>
      <c r="I90" s="75"/>
      <c r="J90" s="11">
        <f t="shared" si="12"/>
        <v>3116.85</v>
      </c>
      <c r="K90" s="11">
        <v>75.02</v>
      </c>
      <c r="L90" s="5"/>
      <c r="M90" s="4"/>
      <c r="N90" s="4"/>
      <c r="O90" s="11">
        <f t="shared" si="13"/>
        <v>75.02</v>
      </c>
      <c r="P90" s="10">
        <f t="shared" si="14"/>
        <v>3041.83</v>
      </c>
      <c r="Q90" s="19"/>
      <c r="R90" s="11">
        <f t="shared" si="15"/>
        <v>3041.83</v>
      </c>
      <c r="S90" s="19"/>
      <c r="T90" s="82"/>
    </row>
    <row r="91" spans="1:20" ht="63.75" customHeight="1" x14ac:dyDescent="0.3">
      <c r="A91" s="72"/>
      <c r="B91" s="40" t="s">
        <v>121</v>
      </c>
      <c r="C91" s="7" t="s">
        <v>233</v>
      </c>
      <c r="D91" s="6">
        <v>242.98</v>
      </c>
      <c r="E91" s="18">
        <v>15</v>
      </c>
      <c r="F91" s="74">
        <f t="shared" si="11"/>
        <v>3644.7</v>
      </c>
      <c r="G91" s="4"/>
      <c r="H91" s="4"/>
      <c r="I91" s="11"/>
      <c r="J91" s="11">
        <f t="shared" si="12"/>
        <v>3644.7</v>
      </c>
      <c r="K91" s="11">
        <v>275.14163199999996</v>
      </c>
      <c r="L91" s="5"/>
      <c r="M91" s="4"/>
      <c r="N91" s="4"/>
      <c r="O91" s="11">
        <f t="shared" si="13"/>
        <v>275.14163199999996</v>
      </c>
      <c r="P91" s="10">
        <f t="shared" si="14"/>
        <v>3369.558368</v>
      </c>
      <c r="Q91" s="19"/>
      <c r="R91" s="11">
        <f t="shared" si="15"/>
        <v>3369.558368</v>
      </c>
      <c r="S91" s="19"/>
      <c r="T91" s="82"/>
    </row>
    <row r="92" spans="1:20" ht="63.75" customHeight="1" x14ac:dyDescent="0.3">
      <c r="A92" s="72"/>
      <c r="B92" s="40" t="s">
        <v>122</v>
      </c>
      <c r="C92" s="7" t="s">
        <v>589</v>
      </c>
      <c r="D92" s="6">
        <v>140.6</v>
      </c>
      <c r="E92" s="18">
        <v>15</v>
      </c>
      <c r="F92" s="74">
        <f t="shared" si="11"/>
        <v>2109</v>
      </c>
      <c r="G92" s="4"/>
      <c r="H92" s="4"/>
      <c r="I92" s="11">
        <v>66.443439999999995</v>
      </c>
      <c r="J92" s="11">
        <f t="shared" si="12"/>
        <v>2175.44344</v>
      </c>
      <c r="K92" s="11"/>
      <c r="L92" s="5"/>
      <c r="M92" s="4"/>
      <c r="N92" s="4"/>
      <c r="O92" s="11">
        <f t="shared" si="13"/>
        <v>0</v>
      </c>
      <c r="P92" s="10">
        <f t="shared" si="14"/>
        <v>2175.44344</v>
      </c>
      <c r="Q92" s="19"/>
      <c r="R92" s="288">
        <f t="shared" si="15"/>
        <v>2175.44344</v>
      </c>
      <c r="S92" s="19"/>
      <c r="T92" s="82"/>
    </row>
    <row r="93" spans="1:20" ht="63.75" customHeight="1" x14ac:dyDescent="0.3">
      <c r="A93" s="72"/>
      <c r="B93" s="40" t="s">
        <v>126</v>
      </c>
      <c r="C93" s="7" t="s">
        <v>422</v>
      </c>
      <c r="D93" s="6">
        <v>168.71</v>
      </c>
      <c r="E93" s="18">
        <v>15</v>
      </c>
      <c r="F93" s="74">
        <f t="shared" si="11"/>
        <v>2530.65</v>
      </c>
      <c r="G93" s="4"/>
      <c r="H93" s="4"/>
      <c r="I93" s="11">
        <v>6.4170079999999814</v>
      </c>
      <c r="J93" s="11">
        <f t="shared" si="12"/>
        <v>2537.067008</v>
      </c>
      <c r="K93" s="11"/>
      <c r="L93" s="5"/>
      <c r="M93" s="4"/>
      <c r="N93" s="4"/>
      <c r="O93" s="11">
        <f t="shared" si="13"/>
        <v>0</v>
      </c>
      <c r="P93" s="10">
        <f t="shared" si="14"/>
        <v>2537.067008</v>
      </c>
      <c r="Q93" s="19"/>
      <c r="R93" s="11">
        <f t="shared" si="15"/>
        <v>2537.067008</v>
      </c>
      <c r="S93" s="19"/>
      <c r="T93" s="82"/>
    </row>
    <row r="94" spans="1:20" ht="63.75" customHeight="1" x14ac:dyDescent="0.3">
      <c r="A94" s="72"/>
      <c r="B94" s="40" t="s">
        <v>127</v>
      </c>
      <c r="C94" s="7" t="s">
        <v>537</v>
      </c>
      <c r="D94" s="6">
        <v>138.57</v>
      </c>
      <c r="E94" s="18">
        <v>7</v>
      </c>
      <c r="F94" s="74">
        <f t="shared" si="11"/>
        <v>969.99</v>
      </c>
      <c r="G94" s="4"/>
      <c r="H94" s="4"/>
      <c r="I94" s="75">
        <v>31.92</v>
      </c>
      <c r="J94" s="11">
        <f t="shared" si="12"/>
        <v>1001.91</v>
      </c>
      <c r="K94" s="11"/>
      <c r="L94" s="5"/>
      <c r="M94" s="4"/>
      <c r="N94" s="4"/>
      <c r="O94" s="11">
        <f t="shared" si="13"/>
        <v>0</v>
      </c>
      <c r="P94" s="10">
        <f t="shared" si="14"/>
        <v>1001.91</v>
      </c>
      <c r="Q94" s="19"/>
      <c r="R94" s="11">
        <f t="shared" si="15"/>
        <v>1001.91</v>
      </c>
      <c r="S94" s="19"/>
      <c r="T94" s="82"/>
    </row>
    <row r="95" spans="1:20" ht="63.75" customHeight="1" x14ac:dyDescent="0.3">
      <c r="A95" s="72"/>
      <c r="B95" s="40" t="s">
        <v>127</v>
      </c>
      <c r="C95" s="7" t="s">
        <v>552</v>
      </c>
      <c r="D95" s="6">
        <v>88.36</v>
      </c>
      <c r="E95" s="18">
        <v>15</v>
      </c>
      <c r="F95" s="74">
        <f t="shared" si="11"/>
        <v>1325.4</v>
      </c>
      <c r="G95" s="4"/>
      <c r="H95" s="4"/>
      <c r="I95" s="11">
        <v>128.59384</v>
      </c>
      <c r="J95" s="11">
        <f t="shared" si="12"/>
        <v>1453.9938400000001</v>
      </c>
      <c r="K95" s="11"/>
      <c r="L95" s="5"/>
      <c r="M95" s="4"/>
      <c r="N95" s="4"/>
      <c r="O95" s="11">
        <f t="shared" si="13"/>
        <v>0</v>
      </c>
      <c r="P95" s="10">
        <f t="shared" si="14"/>
        <v>1453.9938400000001</v>
      </c>
      <c r="Q95" s="19"/>
      <c r="R95" s="288">
        <f t="shared" si="15"/>
        <v>1453.9938400000001</v>
      </c>
      <c r="S95" s="19"/>
      <c r="T95" s="82"/>
    </row>
    <row r="96" spans="1:20" ht="63.75" customHeight="1" x14ac:dyDescent="0.3">
      <c r="A96" s="72"/>
      <c r="B96" s="40" t="s">
        <v>127</v>
      </c>
      <c r="C96" s="7" t="s">
        <v>410</v>
      </c>
      <c r="D96" s="6">
        <v>131.66999999999999</v>
      </c>
      <c r="E96" s="18">
        <v>15</v>
      </c>
      <c r="F96" s="74">
        <f t="shared" si="11"/>
        <v>1975.0499999999997</v>
      </c>
      <c r="G96" s="4"/>
      <c r="H96" s="4"/>
      <c r="I96" s="11">
        <v>75.01624000000001</v>
      </c>
      <c r="J96" s="11">
        <f t="shared" si="12"/>
        <v>2050.0662399999997</v>
      </c>
      <c r="K96" s="11"/>
      <c r="L96" s="5"/>
      <c r="M96" s="4"/>
      <c r="N96" s="4"/>
      <c r="O96" s="11">
        <f t="shared" si="13"/>
        <v>0</v>
      </c>
      <c r="P96" s="10">
        <f t="shared" si="14"/>
        <v>2050.0662399999997</v>
      </c>
      <c r="Q96" s="19"/>
      <c r="R96" s="11">
        <f t="shared" si="15"/>
        <v>2050.0662399999997</v>
      </c>
      <c r="S96" s="19"/>
      <c r="T96" s="82"/>
    </row>
    <row r="97" spans="1:20" ht="63.75" customHeight="1" x14ac:dyDescent="0.3">
      <c r="A97" s="72"/>
      <c r="B97" s="40" t="s">
        <v>127</v>
      </c>
      <c r="C97" s="7" t="s">
        <v>471</v>
      </c>
      <c r="D97" s="6">
        <v>131.66999999999999</v>
      </c>
      <c r="E97" s="18">
        <v>15</v>
      </c>
      <c r="F97" s="74">
        <f t="shared" si="11"/>
        <v>1975.0499999999997</v>
      </c>
      <c r="G97" s="4"/>
      <c r="H97" s="4"/>
      <c r="I97" s="11">
        <v>75.02</v>
      </c>
      <c r="J97" s="11">
        <f t="shared" si="12"/>
        <v>2050.0699999999997</v>
      </c>
      <c r="K97" s="11"/>
      <c r="L97" s="5"/>
      <c r="M97" s="4"/>
      <c r="N97" s="4"/>
      <c r="O97" s="11">
        <f t="shared" si="13"/>
        <v>0</v>
      </c>
      <c r="P97" s="10">
        <f t="shared" si="14"/>
        <v>2050.0699999999997</v>
      </c>
      <c r="Q97" s="19"/>
      <c r="R97" s="288">
        <f t="shared" si="15"/>
        <v>2050.0699999999997</v>
      </c>
      <c r="S97" s="19"/>
      <c r="T97" s="82"/>
    </row>
    <row r="98" spans="1:20" ht="63.75" customHeight="1" x14ac:dyDescent="0.3">
      <c r="A98" s="72"/>
      <c r="B98" s="40" t="s">
        <v>127</v>
      </c>
      <c r="C98" s="7" t="s">
        <v>532</v>
      </c>
      <c r="D98" s="6">
        <v>131.66999999999999</v>
      </c>
      <c r="E98" s="18">
        <v>15</v>
      </c>
      <c r="F98" s="74">
        <f t="shared" si="11"/>
        <v>1975.0499999999997</v>
      </c>
      <c r="G98" s="4"/>
      <c r="H98" s="4"/>
      <c r="I98" s="75">
        <v>75.02</v>
      </c>
      <c r="J98" s="11">
        <f t="shared" si="12"/>
        <v>2050.0699999999997</v>
      </c>
      <c r="K98" s="11"/>
      <c r="L98" s="5"/>
      <c r="M98" s="4"/>
      <c r="N98" s="4"/>
      <c r="O98" s="11">
        <f t="shared" si="13"/>
        <v>0</v>
      </c>
      <c r="P98" s="10">
        <f t="shared" si="14"/>
        <v>2050.0699999999997</v>
      </c>
      <c r="Q98" s="19"/>
      <c r="R98" s="288">
        <f t="shared" si="15"/>
        <v>2050.0699999999997</v>
      </c>
      <c r="S98" s="19"/>
      <c r="T98" s="82"/>
    </row>
    <row r="99" spans="1:20" ht="63.75" customHeight="1" x14ac:dyDescent="0.3">
      <c r="A99" s="72"/>
      <c r="B99" s="40" t="s">
        <v>127</v>
      </c>
      <c r="C99" s="7" t="s">
        <v>500</v>
      </c>
      <c r="D99" s="6">
        <v>166.93</v>
      </c>
      <c r="E99" s="18">
        <v>15</v>
      </c>
      <c r="F99" s="74">
        <f t="shared" si="11"/>
        <v>2503.9500000000003</v>
      </c>
      <c r="G99" s="4"/>
      <c r="H99" s="4"/>
      <c r="I99" s="11">
        <v>9.3219679999999698</v>
      </c>
      <c r="J99" s="11">
        <f t="shared" si="12"/>
        <v>2513.271968</v>
      </c>
      <c r="K99" s="11"/>
      <c r="L99" s="5"/>
      <c r="M99" s="4"/>
      <c r="N99" s="4"/>
      <c r="O99" s="11">
        <f t="shared" si="13"/>
        <v>0</v>
      </c>
      <c r="P99" s="10">
        <f t="shared" si="14"/>
        <v>2513.271968</v>
      </c>
      <c r="Q99" s="19"/>
      <c r="R99" s="11">
        <f t="shared" si="15"/>
        <v>2513.271968</v>
      </c>
      <c r="S99" s="19"/>
      <c r="T99" s="82"/>
    </row>
    <row r="100" spans="1:20" ht="63.75" customHeight="1" x14ac:dyDescent="0.3">
      <c r="A100" s="72"/>
      <c r="B100" s="40" t="s">
        <v>127</v>
      </c>
      <c r="C100" s="7" t="s">
        <v>593</v>
      </c>
      <c r="D100" s="6">
        <v>171.66</v>
      </c>
      <c r="E100" s="18">
        <v>15</v>
      </c>
      <c r="F100" s="74">
        <f t="shared" si="11"/>
        <v>2574.9</v>
      </c>
      <c r="G100" s="4"/>
      <c r="H100" s="4"/>
      <c r="I100" s="75">
        <v>1.59</v>
      </c>
      <c r="J100" s="11">
        <f t="shared" si="12"/>
        <v>2576.4900000000002</v>
      </c>
      <c r="K100" s="11"/>
      <c r="L100" s="5"/>
      <c r="M100" s="4"/>
      <c r="N100" s="4"/>
      <c r="O100" s="11">
        <f t="shared" si="13"/>
        <v>0</v>
      </c>
      <c r="P100" s="10">
        <f t="shared" si="14"/>
        <v>2576.4900000000002</v>
      </c>
      <c r="Q100" s="19"/>
      <c r="R100" s="288">
        <f t="shared" si="15"/>
        <v>2576.4900000000002</v>
      </c>
      <c r="S100" s="19"/>
      <c r="T100" s="82"/>
    </row>
    <row r="101" spans="1:20" ht="63.75" customHeight="1" x14ac:dyDescent="0.3">
      <c r="A101" s="72"/>
      <c r="B101" s="40" t="s">
        <v>412</v>
      </c>
      <c r="C101" s="7" t="s">
        <v>246</v>
      </c>
      <c r="D101" s="6">
        <v>108.18</v>
      </c>
      <c r="E101" s="18">
        <v>15</v>
      </c>
      <c r="F101" s="74">
        <f t="shared" ref="F101:F132" si="16">D101*E101</f>
        <v>1622.7</v>
      </c>
      <c r="G101" s="4"/>
      <c r="H101" s="4"/>
      <c r="I101" s="11">
        <v>109.56663999999999</v>
      </c>
      <c r="J101" s="11">
        <f t="shared" ref="J101:J132" si="17">SUM(F101:I101)</f>
        <v>1732.2666400000001</v>
      </c>
      <c r="K101" s="11"/>
      <c r="L101" s="5"/>
      <c r="M101" s="4"/>
      <c r="N101" s="4"/>
      <c r="O101" s="11">
        <f t="shared" ref="O101:O132" si="18">SUM(K101:N101)</f>
        <v>0</v>
      </c>
      <c r="P101" s="10">
        <f t="shared" ref="P101:P132" si="19">J101-O101</f>
        <v>1732.2666400000001</v>
      </c>
      <c r="Q101" s="19"/>
      <c r="R101" s="11">
        <f t="shared" ref="R101:R132" si="20">P101-Q101</f>
        <v>1732.2666400000001</v>
      </c>
      <c r="S101" s="19"/>
      <c r="T101" s="82"/>
    </row>
    <row r="102" spans="1:20" ht="63.75" customHeight="1" x14ac:dyDescent="0.3">
      <c r="A102" s="72"/>
      <c r="B102" s="40" t="s">
        <v>567</v>
      </c>
      <c r="C102" s="7" t="s">
        <v>568</v>
      </c>
      <c r="D102" s="6">
        <v>172.91</v>
      </c>
      <c r="E102" s="18">
        <v>15</v>
      </c>
      <c r="F102" s="74">
        <f t="shared" si="16"/>
        <v>2593.65</v>
      </c>
      <c r="G102" s="4"/>
      <c r="H102" s="4"/>
      <c r="I102" s="75"/>
      <c r="J102" s="11">
        <f t="shared" si="17"/>
        <v>2593.65</v>
      </c>
      <c r="K102" s="11">
        <v>0.44</v>
      </c>
      <c r="L102" s="5"/>
      <c r="M102" s="4"/>
      <c r="N102" s="4"/>
      <c r="O102" s="11">
        <f t="shared" si="18"/>
        <v>0.44</v>
      </c>
      <c r="P102" s="10">
        <f t="shared" si="19"/>
        <v>2593.21</v>
      </c>
      <c r="Q102" s="19"/>
      <c r="R102" s="11">
        <f t="shared" si="20"/>
        <v>2593.21</v>
      </c>
      <c r="S102" s="19"/>
      <c r="T102" s="82"/>
    </row>
    <row r="103" spans="1:20" ht="63.75" customHeight="1" x14ac:dyDescent="0.3">
      <c r="A103" s="72"/>
      <c r="B103" s="40" t="s">
        <v>561</v>
      </c>
      <c r="C103" s="7" t="s">
        <v>562</v>
      </c>
      <c r="D103" s="6">
        <v>144.52000000000001</v>
      </c>
      <c r="E103" s="18">
        <v>15</v>
      </c>
      <c r="F103" s="74">
        <f t="shared" si="16"/>
        <v>2167.8000000000002</v>
      </c>
      <c r="G103" s="4"/>
      <c r="H103" s="4"/>
      <c r="I103" s="75">
        <v>62.68</v>
      </c>
      <c r="J103" s="11">
        <f t="shared" si="17"/>
        <v>2230.48</v>
      </c>
      <c r="K103" s="11"/>
      <c r="L103" s="5"/>
      <c r="M103" s="4"/>
      <c r="N103" s="4"/>
      <c r="O103" s="11">
        <f t="shared" si="18"/>
        <v>0</v>
      </c>
      <c r="P103" s="10">
        <f t="shared" si="19"/>
        <v>2230.48</v>
      </c>
      <c r="Q103" s="19"/>
      <c r="R103" s="288">
        <f t="shared" si="20"/>
        <v>2230.48</v>
      </c>
      <c r="S103" s="19"/>
      <c r="T103" s="82"/>
    </row>
    <row r="104" spans="1:20" ht="63.75" customHeight="1" x14ac:dyDescent="0.3">
      <c r="A104" s="72"/>
      <c r="B104" s="40" t="s">
        <v>563</v>
      </c>
      <c r="C104" s="7" t="s">
        <v>576</v>
      </c>
      <c r="D104" s="6">
        <v>144.52000000000001</v>
      </c>
      <c r="E104" s="18">
        <v>15</v>
      </c>
      <c r="F104" s="74">
        <f t="shared" si="16"/>
        <v>2167.8000000000002</v>
      </c>
      <c r="G104" s="4"/>
      <c r="H104" s="4"/>
      <c r="I104" s="75">
        <v>62.68</v>
      </c>
      <c r="J104" s="11">
        <f t="shared" si="17"/>
        <v>2230.48</v>
      </c>
      <c r="K104" s="11"/>
      <c r="L104" s="5"/>
      <c r="M104" s="4"/>
      <c r="N104" s="4"/>
      <c r="O104" s="11">
        <f t="shared" si="18"/>
        <v>0</v>
      </c>
      <c r="P104" s="10">
        <f t="shared" si="19"/>
        <v>2230.48</v>
      </c>
      <c r="Q104" s="19"/>
      <c r="R104" s="288">
        <f t="shared" si="20"/>
        <v>2230.48</v>
      </c>
      <c r="S104" s="19"/>
      <c r="T104" s="82"/>
    </row>
    <row r="105" spans="1:20" ht="63.75" customHeight="1" x14ac:dyDescent="0.3">
      <c r="A105" s="72"/>
      <c r="B105" s="40" t="s">
        <v>408</v>
      </c>
      <c r="C105" s="7" t="s">
        <v>235</v>
      </c>
      <c r="D105" s="6">
        <v>358.8</v>
      </c>
      <c r="E105" s="18">
        <v>15</v>
      </c>
      <c r="F105" s="74">
        <f t="shared" si="16"/>
        <v>5382</v>
      </c>
      <c r="G105" s="4"/>
      <c r="H105" s="4"/>
      <c r="I105" s="4"/>
      <c r="J105" s="11">
        <f t="shared" si="17"/>
        <v>5382</v>
      </c>
      <c r="K105" s="11">
        <v>530.04</v>
      </c>
      <c r="L105" s="5"/>
      <c r="M105" s="4"/>
      <c r="N105" s="4"/>
      <c r="O105" s="11">
        <f t="shared" si="18"/>
        <v>530.04</v>
      </c>
      <c r="P105" s="10">
        <f t="shared" si="19"/>
        <v>4851.96</v>
      </c>
      <c r="Q105" s="19">
        <f>F105*3%</f>
        <v>161.46</v>
      </c>
      <c r="R105" s="11">
        <f t="shared" si="20"/>
        <v>4690.5</v>
      </c>
      <c r="S105" s="19"/>
      <c r="T105" s="82"/>
    </row>
    <row r="106" spans="1:20" ht="63.75" customHeight="1" x14ac:dyDescent="0.3">
      <c r="A106" s="72"/>
      <c r="B106" s="40" t="s">
        <v>396</v>
      </c>
      <c r="C106" s="7" t="s">
        <v>219</v>
      </c>
      <c r="D106" s="18">
        <v>358.8</v>
      </c>
      <c r="E106" s="18">
        <v>15</v>
      </c>
      <c r="F106" s="74">
        <f t="shared" si="16"/>
        <v>5382</v>
      </c>
      <c r="G106" s="75"/>
      <c r="H106" s="75"/>
      <c r="I106" s="75"/>
      <c r="J106" s="11">
        <f t="shared" si="17"/>
        <v>5382</v>
      </c>
      <c r="K106" s="11">
        <v>530.04</v>
      </c>
      <c r="L106" s="11"/>
      <c r="M106" s="75"/>
      <c r="N106" s="75"/>
      <c r="O106" s="11">
        <f t="shared" si="18"/>
        <v>530.04</v>
      </c>
      <c r="P106" s="10">
        <f t="shared" si="19"/>
        <v>4851.96</v>
      </c>
      <c r="Q106" s="19">
        <f>F106*3%</f>
        <v>161.46</v>
      </c>
      <c r="R106" s="288">
        <f t="shared" si="20"/>
        <v>4690.5</v>
      </c>
      <c r="S106" s="19"/>
      <c r="T106" s="82"/>
    </row>
    <row r="107" spans="1:20" ht="63.75" customHeight="1" x14ac:dyDescent="0.3">
      <c r="A107" s="72"/>
      <c r="B107" s="40" t="s">
        <v>463</v>
      </c>
      <c r="C107" s="7" t="s">
        <v>473</v>
      </c>
      <c r="D107" s="6">
        <v>167.1</v>
      </c>
      <c r="E107" s="18">
        <v>15</v>
      </c>
      <c r="F107" s="74">
        <f t="shared" si="16"/>
        <v>2506.5</v>
      </c>
      <c r="G107" s="4"/>
      <c r="H107" s="4"/>
      <c r="I107" s="11">
        <v>8.06</v>
      </c>
      <c r="J107" s="11">
        <f t="shared" si="17"/>
        <v>2514.56</v>
      </c>
      <c r="K107" s="11"/>
      <c r="L107" s="5"/>
      <c r="M107" s="4"/>
      <c r="N107" s="4"/>
      <c r="O107" s="11">
        <f t="shared" si="18"/>
        <v>0</v>
      </c>
      <c r="P107" s="10">
        <f t="shared" si="19"/>
        <v>2514.56</v>
      </c>
      <c r="Q107" s="19"/>
      <c r="R107" s="11">
        <f t="shared" si="20"/>
        <v>2514.56</v>
      </c>
      <c r="S107" s="19"/>
      <c r="T107" s="82"/>
    </row>
    <row r="108" spans="1:20" ht="63.75" customHeight="1" x14ac:dyDescent="0.3">
      <c r="A108" s="72"/>
      <c r="B108" s="40" t="s">
        <v>463</v>
      </c>
      <c r="C108" s="7" t="s">
        <v>577</v>
      </c>
      <c r="D108" s="6">
        <v>167.1</v>
      </c>
      <c r="E108" s="18">
        <v>15</v>
      </c>
      <c r="F108" s="74">
        <f t="shared" si="16"/>
        <v>2506.5</v>
      </c>
      <c r="G108" s="4"/>
      <c r="H108" s="4"/>
      <c r="I108" s="75">
        <v>8.06</v>
      </c>
      <c r="J108" s="11">
        <f t="shared" si="17"/>
        <v>2514.56</v>
      </c>
      <c r="K108" s="11"/>
      <c r="L108" s="5"/>
      <c r="M108" s="4"/>
      <c r="N108" s="4"/>
      <c r="O108" s="11">
        <f t="shared" si="18"/>
        <v>0</v>
      </c>
      <c r="P108" s="10">
        <f t="shared" si="19"/>
        <v>2514.56</v>
      </c>
      <c r="Q108" s="19"/>
      <c r="R108" s="11">
        <f t="shared" si="20"/>
        <v>2514.56</v>
      </c>
      <c r="S108" s="19"/>
      <c r="T108" s="82"/>
    </row>
    <row r="109" spans="1:20" ht="63.75" customHeight="1" x14ac:dyDescent="0.3">
      <c r="A109" s="72"/>
      <c r="B109" s="40" t="s">
        <v>521</v>
      </c>
      <c r="C109" s="7" t="s">
        <v>522</v>
      </c>
      <c r="D109" s="6">
        <v>207.79</v>
      </c>
      <c r="E109" s="18">
        <v>15</v>
      </c>
      <c r="F109" s="74">
        <f t="shared" si="16"/>
        <v>3116.85</v>
      </c>
      <c r="G109" s="4"/>
      <c r="H109" s="4"/>
      <c r="I109" s="75"/>
      <c r="J109" s="11">
        <f t="shared" si="17"/>
        <v>3116.85</v>
      </c>
      <c r="K109" s="11">
        <v>92.61</v>
      </c>
      <c r="L109" s="5"/>
      <c r="M109" s="4"/>
      <c r="N109" s="4"/>
      <c r="O109" s="11">
        <f t="shared" si="18"/>
        <v>92.61</v>
      </c>
      <c r="P109" s="11">
        <f t="shared" si="19"/>
        <v>3024.24</v>
      </c>
      <c r="Q109" s="19"/>
      <c r="R109" s="11">
        <f t="shared" si="20"/>
        <v>3024.24</v>
      </c>
      <c r="S109" s="19"/>
      <c r="T109" s="82"/>
    </row>
    <row r="110" spans="1:20" ht="63.75" customHeight="1" x14ac:dyDescent="0.3">
      <c r="A110" s="72"/>
      <c r="B110" s="40" t="s">
        <v>123</v>
      </c>
      <c r="C110" s="7" t="s">
        <v>588</v>
      </c>
      <c r="D110" s="6">
        <v>214.05</v>
      </c>
      <c r="E110" s="18">
        <v>15</v>
      </c>
      <c r="F110" s="74">
        <f t="shared" si="16"/>
        <v>3210.75</v>
      </c>
      <c r="G110" s="4"/>
      <c r="H110" s="4"/>
      <c r="I110" s="4"/>
      <c r="J110" s="11">
        <f t="shared" si="17"/>
        <v>3210.75</v>
      </c>
      <c r="K110" s="11">
        <v>102.82787199999999</v>
      </c>
      <c r="L110" s="5">
        <f>F110*1.1875%</f>
        <v>38.127656250000001</v>
      </c>
      <c r="M110" s="4"/>
      <c r="N110" s="4"/>
      <c r="O110" s="11">
        <f t="shared" si="18"/>
        <v>140.95552824999999</v>
      </c>
      <c r="P110" s="10">
        <f t="shared" si="19"/>
        <v>3069.79447175</v>
      </c>
      <c r="Q110" s="19"/>
      <c r="R110" s="288">
        <f t="shared" si="20"/>
        <v>3069.79447175</v>
      </c>
      <c r="S110" s="79"/>
      <c r="T110" s="82"/>
    </row>
    <row r="111" spans="1:20" ht="63.75" customHeight="1" x14ac:dyDescent="0.3">
      <c r="A111" s="72"/>
      <c r="B111" s="40" t="s">
        <v>123</v>
      </c>
      <c r="C111" s="7" t="s">
        <v>249</v>
      </c>
      <c r="D111" s="6">
        <v>214.05</v>
      </c>
      <c r="E111" s="18">
        <v>15</v>
      </c>
      <c r="F111" s="74">
        <f t="shared" si="16"/>
        <v>3210.75</v>
      </c>
      <c r="G111" s="4"/>
      <c r="H111" s="4"/>
      <c r="I111" s="4"/>
      <c r="J111" s="11">
        <f t="shared" si="17"/>
        <v>3210.75</v>
      </c>
      <c r="K111" s="11">
        <v>102.82787199999999</v>
      </c>
      <c r="L111" s="5">
        <f>F111*1.1875%</f>
        <v>38.127656250000001</v>
      </c>
      <c r="M111" s="4"/>
      <c r="N111" s="4"/>
      <c r="O111" s="11">
        <f t="shared" si="18"/>
        <v>140.95552824999999</v>
      </c>
      <c r="P111" s="10">
        <f t="shared" si="19"/>
        <v>3069.79447175</v>
      </c>
      <c r="Q111" s="19"/>
      <c r="R111" s="11">
        <f t="shared" si="20"/>
        <v>3069.79447175</v>
      </c>
      <c r="S111" s="19"/>
      <c r="T111" s="82"/>
    </row>
    <row r="112" spans="1:20" ht="63.75" customHeight="1" x14ac:dyDescent="0.3">
      <c r="A112" s="72"/>
      <c r="B112" s="40" t="s">
        <v>123</v>
      </c>
      <c r="C112" s="7" t="s">
        <v>393</v>
      </c>
      <c r="D112" s="6">
        <v>214.05</v>
      </c>
      <c r="E112" s="18">
        <v>15</v>
      </c>
      <c r="F112" s="74">
        <f t="shared" si="16"/>
        <v>3210.75</v>
      </c>
      <c r="G112" s="4"/>
      <c r="H112" s="4"/>
      <c r="I112" s="4"/>
      <c r="J112" s="11">
        <f t="shared" si="17"/>
        <v>3210.75</v>
      </c>
      <c r="K112" s="11">
        <v>102.82787199999999</v>
      </c>
      <c r="L112" s="5"/>
      <c r="M112" s="4"/>
      <c r="N112" s="4"/>
      <c r="O112" s="11">
        <f t="shared" si="18"/>
        <v>102.82787199999999</v>
      </c>
      <c r="P112" s="10">
        <f t="shared" si="19"/>
        <v>3107.9221280000002</v>
      </c>
      <c r="Q112" s="19"/>
      <c r="R112" s="11">
        <f t="shared" si="20"/>
        <v>3107.9221280000002</v>
      </c>
      <c r="S112" s="19"/>
      <c r="T112" s="82"/>
    </row>
    <row r="113" spans="1:20" ht="63.75" customHeight="1" x14ac:dyDescent="0.3">
      <c r="A113" s="72"/>
      <c r="B113" s="40" t="s">
        <v>123</v>
      </c>
      <c r="C113" s="7" t="s">
        <v>478</v>
      </c>
      <c r="D113" s="6">
        <v>214.05</v>
      </c>
      <c r="E113" s="18">
        <v>15</v>
      </c>
      <c r="F113" s="74">
        <f t="shared" si="16"/>
        <v>3210.75</v>
      </c>
      <c r="G113" s="4"/>
      <c r="H113" s="4"/>
      <c r="I113" s="75"/>
      <c r="J113" s="11">
        <f t="shared" si="17"/>
        <v>3210.75</v>
      </c>
      <c r="K113" s="11">
        <v>102.82787199999999</v>
      </c>
      <c r="L113" s="5"/>
      <c r="M113" s="4"/>
      <c r="N113" s="4"/>
      <c r="O113" s="11">
        <f t="shared" si="18"/>
        <v>102.82787199999999</v>
      </c>
      <c r="P113" s="10">
        <f t="shared" si="19"/>
        <v>3107.9221280000002</v>
      </c>
      <c r="Q113" s="19"/>
      <c r="R113" s="11">
        <f t="shared" si="20"/>
        <v>3107.9221280000002</v>
      </c>
      <c r="S113" s="19"/>
      <c r="T113" s="82"/>
    </row>
    <row r="114" spans="1:20" ht="63.75" customHeight="1" x14ac:dyDescent="0.3">
      <c r="A114" s="72"/>
      <c r="B114" s="40" t="s">
        <v>123</v>
      </c>
      <c r="C114" s="7" t="s">
        <v>237</v>
      </c>
      <c r="D114" s="6">
        <v>273.95</v>
      </c>
      <c r="E114" s="18">
        <v>15</v>
      </c>
      <c r="F114" s="74">
        <f t="shared" si="16"/>
        <v>4109.25</v>
      </c>
      <c r="G114" s="4"/>
      <c r="H114" s="4"/>
      <c r="I114" s="4"/>
      <c r="J114" s="11">
        <f t="shared" si="17"/>
        <v>4109.25</v>
      </c>
      <c r="K114" s="11">
        <v>325.68</v>
      </c>
      <c r="L114" s="5"/>
      <c r="M114" s="4"/>
      <c r="N114" s="4"/>
      <c r="O114" s="11">
        <f t="shared" si="18"/>
        <v>325.68</v>
      </c>
      <c r="P114" s="10">
        <f t="shared" si="19"/>
        <v>3783.57</v>
      </c>
      <c r="Q114" s="19"/>
      <c r="R114" s="288">
        <f t="shared" si="20"/>
        <v>3783.57</v>
      </c>
      <c r="S114" s="19"/>
      <c r="T114" s="82"/>
    </row>
    <row r="115" spans="1:20" ht="63.75" customHeight="1" x14ac:dyDescent="0.3">
      <c r="A115" s="72"/>
      <c r="B115" s="40" t="s">
        <v>123</v>
      </c>
      <c r="C115" s="7" t="s">
        <v>238</v>
      </c>
      <c r="D115" s="6">
        <v>285.86</v>
      </c>
      <c r="E115" s="18">
        <v>15</v>
      </c>
      <c r="F115" s="74">
        <f t="shared" si="16"/>
        <v>4287.9000000000005</v>
      </c>
      <c r="G115" s="4"/>
      <c r="H115" s="4"/>
      <c r="I115" s="4"/>
      <c r="J115" s="11">
        <f t="shared" si="17"/>
        <v>4287.9000000000005</v>
      </c>
      <c r="K115" s="11">
        <v>346.65</v>
      </c>
      <c r="L115" s="5">
        <f>F115*1.1875%</f>
        <v>50.918812500000008</v>
      </c>
      <c r="M115" s="4"/>
      <c r="N115" s="4"/>
      <c r="O115" s="11">
        <f t="shared" si="18"/>
        <v>397.56881249999998</v>
      </c>
      <c r="P115" s="10">
        <f t="shared" si="19"/>
        <v>3890.3311875000004</v>
      </c>
      <c r="Q115" s="19"/>
      <c r="R115" s="11">
        <f t="shared" si="20"/>
        <v>3890.3311875000004</v>
      </c>
      <c r="S115" s="19"/>
      <c r="T115" s="82"/>
    </row>
    <row r="116" spans="1:20" ht="63.75" customHeight="1" x14ac:dyDescent="0.3">
      <c r="A116" s="72"/>
      <c r="B116" s="80" t="s">
        <v>123</v>
      </c>
      <c r="C116" s="7" t="s">
        <v>564</v>
      </c>
      <c r="D116" s="6">
        <v>214.05</v>
      </c>
      <c r="E116" s="18">
        <v>15</v>
      </c>
      <c r="F116" s="74">
        <f t="shared" si="16"/>
        <v>3210.75</v>
      </c>
      <c r="G116" s="4"/>
      <c r="H116" s="4"/>
      <c r="I116" s="75"/>
      <c r="J116" s="11">
        <f t="shared" si="17"/>
        <v>3210.75</v>
      </c>
      <c r="K116" s="11">
        <v>102.83</v>
      </c>
      <c r="L116" s="5"/>
      <c r="M116" s="4"/>
      <c r="N116" s="4"/>
      <c r="O116" s="11">
        <f t="shared" si="18"/>
        <v>102.83</v>
      </c>
      <c r="P116" s="10">
        <f t="shared" si="19"/>
        <v>3107.92</v>
      </c>
      <c r="Q116" s="19"/>
      <c r="R116" s="288">
        <f t="shared" si="20"/>
        <v>3107.92</v>
      </c>
      <c r="S116" s="19"/>
      <c r="T116" s="82"/>
    </row>
    <row r="117" spans="1:20" ht="63.75" customHeight="1" x14ac:dyDescent="0.3">
      <c r="A117" s="72"/>
      <c r="B117" s="40" t="s">
        <v>123</v>
      </c>
      <c r="C117" s="7" t="s">
        <v>575</v>
      </c>
      <c r="D117" s="6">
        <v>214.05</v>
      </c>
      <c r="E117" s="18">
        <v>15</v>
      </c>
      <c r="F117" s="74">
        <f t="shared" si="16"/>
        <v>3210.75</v>
      </c>
      <c r="G117" s="4"/>
      <c r="H117" s="4"/>
      <c r="I117" s="75"/>
      <c r="J117" s="11">
        <f t="shared" si="17"/>
        <v>3210.75</v>
      </c>
      <c r="K117" s="11">
        <v>102.83</v>
      </c>
      <c r="L117" s="5"/>
      <c r="M117" s="4"/>
      <c r="N117" s="4"/>
      <c r="O117" s="11">
        <f t="shared" si="18"/>
        <v>102.83</v>
      </c>
      <c r="P117" s="10">
        <f t="shared" si="19"/>
        <v>3107.92</v>
      </c>
      <c r="Q117" s="19"/>
      <c r="R117" s="11">
        <f t="shared" si="20"/>
        <v>3107.92</v>
      </c>
      <c r="S117" s="19"/>
      <c r="T117" s="82"/>
    </row>
    <row r="118" spans="1:20" ht="63.75" customHeight="1" x14ac:dyDescent="0.3">
      <c r="A118" s="72"/>
      <c r="B118" s="40" t="s">
        <v>77</v>
      </c>
      <c r="C118" s="7" t="s">
        <v>512</v>
      </c>
      <c r="D118" s="6">
        <v>246.67</v>
      </c>
      <c r="E118" s="18">
        <v>15</v>
      </c>
      <c r="F118" s="74">
        <f t="shared" si="16"/>
        <v>3700.0499999999997</v>
      </c>
      <c r="G118" s="4"/>
      <c r="H118" s="4"/>
      <c r="I118" s="75"/>
      <c r="J118" s="11">
        <f t="shared" si="17"/>
        <v>3700.0499999999997</v>
      </c>
      <c r="K118" s="11">
        <v>281.16000000000003</v>
      </c>
      <c r="L118" s="5"/>
      <c r="M118" s="4"/>
      <c r="N118" s="4"/>
      <c r="O118" s="11">
        <f t="shared" si="18"/>
        <v>281.16000000000003</v>
      </c>
      <c r="P118" s="10">
        <f t="shared" si="19"/>
        <v>3418.89</v>
      </c>
      <c r="Q118" s="19"/>
      <c r="R118" s="11">
        <f t="shared" si="20"/>
        <v>3418.89</v>
      </c>
      <c r="S118" s="19"/>
      <c r="T118" s="82"/>
    </row>
    <row r="119" spans="1:20" ht="63.75" customHeight="1" x14ac:dyDescent="0.3">
      <c r="A119" s="72"/>
      <c r="B119" s="40" t="s">
        <v>120</v>
      </c>
      <c r="C119" s="7" t="s">
        <v>232</v>
      </c>
      <c r="D119" s="6">
        <v>173.96</v>
      </c>
      <c r="E119" s="18">
        <v>15</v>
      </c>
      <c r="F119" s="74">
        <f t="shared" si="16"/>
        <v>2609.4</v>
      </c>
      <c r="G119" s="4"/>
      <c r="H119" s="4"/>
      <c r="I119" s="4"/>
      <c r="J119" s="11">
        <f t="shared" si="17"/>
        <v>2609.4</v>
      </c>
      <c r="K119" s="11">
        <v>2.1509920000000022</v>
      </c>
      <c r="L119" s="5"/>
      <c r="M119" s="4"/>
      <c r="N119" s="4"/>
      <c r="O119" s="11">
        <f t="shared" si="18"/>
        <v>2.1509920000000022</v>
      </c>
      <c r="P119" s="10">
        <f t="shared" si="19"/>
        <v>2607.2490080000002</v>
      </c>
      <c r="Q119" s="19"/>
      <c r="R119" s="11">
        <f t="shared" si="20"/>
        <v>2607.2490080000002</v>
      </c>
      <c r="S119" s="19"/>
      <c r="T119" s="82"/>
    </row>
    <row r="120" spans="1:20" ht="63.75" customHeight="1" x14ac:dyDescent="0.3">
      <c r="A120" s="72"/>
      <c r="B120" s="40" t="s">
        <v>546</v>
      </c>
      <c r="C120" s="7" t="s">
        <v>547</v>
      </c>
      <c r="D120" s="6">
        <v>211.27</v>
      </c>
      <c r="E120" s="18">
        <v>15</v>
      </c>
      <c r="F120" s="74">
        <f t="shared" si="16"/>
        <v>3169.05</v>
      </c>
      <c r="G120" s="4"/>
      <c r="H120" s="4"/>
      <c r="I120" s="75"/>
      <c r="J120" s="11">
        <f t="shared" si="17"/>
        <v>3169.05</v>
      </c>
      <c r="K120" s="11">
        <v>98.29</v>
      </c>
      <c r="L120" s="5"/>
      <c r="M120" s="4"/>
      <c r="N120" s="4"/>
      <c r="O120" s="11">
        <f t="shared" si="18"/>
        <v>98.29</v>
      </c>
      <c r="P120" s="10">
        <f t="shared" si="19"/>
        <v>3070.76</v>
      </c>
      <c r="Q120" s="19"/>
      <c r="R120" s="11">
        <f t="shared" si="20"/>
        <v>3070.76</v>
      </c>
      <c r="S120" s="19"/>
      <c r="T120" s="82"/>
    </row>
    <row r="121" spans="1:20" ht="63.75" customHeight="1" x14ac:dyDescent="0.3">
      <c r="A121" s="72"/>
      <c r="B121" s="40" t="s">
        <v>109</v>
      </c>
      <c r="C121" s="7" t="s">
        <v>231</v>
      </c>
      <c r="D121" s="6">
        <v>207.79</v>
      </c>
      <c r="E121" s="18">
        <v>15</v>
      </c>
      <c r="F121" s="74">
        <f t="shared" si="16"/>
        <v>3116.85</v>
      </c>
      <c r="G121" s="4"/>
      <c r="H121" s="4"/>
      <c r="I121" s="4"/>
      <c r="J121" s="11">
        <f t="shared" si="17"/>
        <v>3116.85</v>
      </c>
      <c r="K121" s="11">
        <v>92.61</v>
      </c>
      <c r="L121" s="5"/>
      <c r="M121" s="4"/>
      <c r="N121" s="4"/>
      <c r="O121" s="11">
        <f t="shared" si="18"/>
        <v>92.61</v>
      </c>
      <c r="P121" s="10">
        <f t="shared" si="19"/>
        <v>3024.24</v>
      </c>
      <c r="Q121" s="19"/>
      <c r="R121" s="11">
        <f t="shared" si="20"/>
        <v>3024.24</v>
      </c>
      <c r="S121" s="19"/>
      <c r="T121" s="82"/>
    </row>
    <row r="122" spans="1:20" ht="63.75" customHeight="1" x14ac:dyDescent="0.3">
      <c r="A122" s="72"/>
      <c r="B122" s="40" t="s">
        <v>109</v>
      </c>
      <c r="C122" s="7" t="s">
        <v>110</v>
      </c>
      <c r="D122" s="6">
        <v>207.79</v>
      </c>
      <c r="E122" s="18">
        <v>15</v>
      </c>
      <c r="F122" s="74">
        <f t="shared" si="16"/>
        <v>3116.85</v>
      </c>
      <c r="G122" s="4"/>
      <c r="H122" s="4"/>
      <c r="I122" s="4"/>
      <c r="J122" s="11">
        <f t="shared" si="17"/>
        <v>3116.85</v>
      </c>
      <c r="K122" s="11">
        <v>92.61</v>
      </c>
      <c r="L122" s="5"/>
      <c r="M122" s="4"/>
      <c r="N122" s="4"/>
      <c r="O122" s="11">
        <f t="shared" si="18"/>
        <v>92.61</v>
      </c>
      <c r="P122" s="10">
        <f t="shared" si="19"/>
        <v>3024.24</v>
      </c>
      <c r="Q122" s="19"/>
      <c r="R122" s="11">
        <f t="shared" si="20"/>
        <v>3024.24</v>
      </c>
      <c r="S122" s="19"/>
      <c r="T122" s="82"/>
    </row>
    <row r="123" spans="1:20" ht="63.75" customHeight="1" x14ac:dyDescent="0.3">
      <c r="A123" s="72"/>
      <c r="B123" s="40" t="s">
        <v>515</v>
      </c>
      <c r="C123" s="7" t="s">
        <v>516</v>
      </c>
      <c r="D123" s="6">
        <v>207.79</v>
      </c>
      <c r="E123" s="18">
        <v>15</v>
      </c>
      <c r="F123" s="74">
        <f t="shared" si="16"/>
        <v>3116.85</v>
      </c>
      <c r="G123" s="4"/>
      <c r="H123" s="4"/>
      <c r="I123" s="75"/>
      <c r="J123" s="11">
        <f t="shared" si="17"/>
        <v>3116.85</v>
      </c>
      <c r="K123" s="11">
        <v>92.61</v>
      </c>
      <c r="L123" s="5"/>
      <c r="M123" s="4"/>
      <c r="N123" s="4"/>
      <c r="O123" s="11">
        <f t="shared" si="18"/>
        <v>92.61</v>
      </c>
      <c r="P123" s="11">
        <f t="shared" si="19"/>
        <v>3024.24</v>
      </c>
      <c r="Q123" s="19"/>
      <c r="R123" s="11">
        <f t="shared" si="20"/>
        <v>3024.24</v>
      </c>
      <c r="S123" s="19"/>
      <c r="T123" s="82"/>
    </row>
    <row r="124" spans="1:20" ht="63.75" customHeight="1" x14ac:dyDescent="0.3">
      <c r="A124" s="72"/>
      <c r="B124" s="40" t="s">
        <v>44</v>
      </c>
      <c r="C124" s="7" t="s">
        <v>545</v>
      </c>
      <c r="D124" s="6">
        <v>211.27</v>
      </c>
      <c r="E124" s="18">
        <v>15</v>
      </c>
      <c r="F124" s="74">
        <f t="shared" si="16"/>
        <v>3169.05</v>
      </c>
      <c r="G124" s="4"/>
      <c r="H124" s="4"/>
      <c r="I124" s="75"/>
      <c r="J124" s="11">
        <f t="shared" si="17"/>
        <v>3169.05</v>
      </c>
      <c r="K124" s="11">
        <v>98.29</v>
      </c>
      <c r="L124" s="5"/>
      <c r="M124" s="4"/>
      <c r="N124" s="4"/>
      <c r="O124" s="11">
        <f t="shared" si="18"/>
        <v>98.29</v>
      </c>
      <c r="P124" s="10">
        <f t="shared" si="19"/>
        <v>3070.76</v>
      </c>
      <c r="Q124" s="19"/>
      <c r="R124" s="11">
        <f t="shared" si="20"/>
        <v>3070.76</v>
      </c>
      <c r="S124" s="19"/>
      <c r="T124" s="82"/>
    </row>
    <row r="125" spans="1:20" ht="63.75" customHeight="1" x14ac:dyDescent="0.3">
      <c r="A125" s="72"/>
      <c r="B125" s="40" t="s">
        <v>44</v>
      </c>
      <c r="C125" s="7" t="s">
        <v>572</v>
      </c>
      <c r="D125" s="6">
        <v>211.27</v>
      </c>
      <c r="E125" s="18">
        <v>15</v>
      </c>
      <c r="F125" s="74">
        <f t="shared" si="16"/>
        <v>3169.05</v>
      </c>
      <c r="G125" s="4"/>
      <c r="H125" s="4"/>
      <c r="I125" s="75"/>
      <c r="J125" s="11">
        <f t="shared" si="17"/>
        <v>3169.05</v>
      </c>
      <c r="K125" s="11">
        <v>98.29</v>
      </c>
      <c r="L125" s="5"/>
      <c r="M125" s="4"/>
      <c r="N125" s="4"/>
      <c r="O125" s="11">
        <f t="shared" si="18"/>
        <v>98.29</v>
      </c>
      <c r="P125" s="10">
        <f t="shared" si="19"/>
        <v>3070.76</v>
      </c>
      <c r="Q125" s="19"/>
      <c r="R125" s="288">
        <f t="shared" si="20"/>
        <v>3070.76</v>
      </c>
      <c r="S125" s="19"/>
      <c r="T125" s="82"/>
    </row>
    <row r="126" spans="1:20" ht="63.75" customHeight="1" x14ac:dyDescent="0.3">
      <c r="A126" s="72"/>
      <c r="B126" s="40" t="s">
        <v>470</v>
      </c>
      <c r="C126" s="7" t="s">
        <v>472</v>
      </c>
      <c r="D126" s="18">
        <v>358.8</v>
      </c>
      <c r="E126" s="18">
        <v>15</v>
      </c>
      <c r="F126" s="74">
        <f t="shared" si="16"/>
        <v>5382</v>
      </c>
      <c r="G126" s="4"/>
      <c r="H126" s="4"/>
      <c r="I126" s="11"/>
      <c r="J126" s="11">
        <f t="shared" si="17"/>
        <v>5382</v>
      </c>
      <c r="K126" s="11">
        <v>530.04</v>
      </c>
      <c r="L126" s="5"/>
      <c r="M126" s="4"/>
      <c r="N126" s="4"/>
      <c r="O126" s="11">
        <f t="shared" si="18"/>
        <v>530.04</v>
      </c>
      <c r="P126" s="10">
        <f t="shared" si="19"/>
        <v>4851.96</v>
      </c>
      <c r="Q126" s="19">
        <f>F126*3%</f>
        <v>161.46</v>
      </c>
      <c r="R126" s="288">
        <f t="shared" si="20"/>
        <v>4690.5</v>
      </c>
      <c r="S126" s="19"/>
      <c r="T126" s="82"/>
    </row>
    <row r="127" spans="1:20" ht="63.75" customHeight="1" x14ac:dyDescent="0.3">
      <c r="A127" s="72"/>
      <c r="B127" s="40" t="s">
        <v>125</v>
      </c>
      <c r="C127" s="7" t="s">
        <v>245</v>
      </c>
      <c r="D127" s="6">
        <v>152.46</v>
      </c>
      <c r="E127" s="18">
        <v>15</v>
      </c>
      <c r="F127" s="74">
        <f t="shared" si="16"/>
        <v>2286.9</v>
      </c>
      <c r="G127" s="4"/>
      <c r="H127" s="4"/>
      <c r="I127" s="11">
        <v>41.107839999999982</v>
      </c>
      <c r="J127" s="11">
        <f t="shared" si="17"/>
        <v>2328.0078400000002</v>
      </c>
      <c r="K127" s="11"/>
      <c r="L127" s="5"/>
      <c r="M127" s="4"/>
      <c r="N127" s="4"/>
      <c r="O127" s="11">
        <f t="shared" si="18"/>
        <v>0</v>
      </c>
      <c r="P127" s="10">
        <f t="shared" si="19"/>
        <v>2328.0078400000002</v>
      </c>
      <c r="Q127" s="19"/>
      <c r="R127" s="288">
        <f t="shared" si="20"/>
        <v>2328.0078400000002</v>
      </c>
      <c r="S127" s="19"/>
      <c r="T127" s="82"/>
    </row>
    <row r="128" spans="1:20" ht="63.75" customHeight="1" x14ac:dyDescent="0.3">
      <c r="A128" s="72"/>
      <c r="B128" s="40" t="s">
        <v>81</v>
      </c>
      <c r="C128" s="7" t="s">
        <v>419</v>
      </c>
      <c r="D128" s="6">
        <v>166.98</v>
      </c>
      <c r="E128" s="18">
        <v>15</v>
      </c>
      <c r="F128" s="74">
        <f t="shared" si="16"/>
        <v>2504.6999999999998</v>
      </c>
      <c r="G128" s="4"/>
      <c r="H128" s="4"/>
      <c r="I128" s="11">
        <v>9.2403680000000179</v>
      </c>
      <c r="J128" s="11">
        <f t="shared" si="17"/>
        <v>2513.940368</v>
      </c>
      <c r="K128" s="11"/>
      <c r="L128" s="5"/>
      <c r="M128" s="4"/>
      <c r="N128" s="4"/>
      <c r="O128" s="11">
        <f t="shared" si="18"/>
        <v>0</v>
      </c>
      <c r="P128" s="10">
        <f t="shared" si="19"/>
        <v>2513.940368</v>
      </c>
      <c r="Q128" s="19"/>
      <c r="R128" s="11">
        <f t="shared" si="20"/>
        <v>2513.940368</v>
      </c>
      <c r="S128" s="19"/>
      <c r="T128" s="82"/>
    </row>
    <row r="129" spans="1:20" ht="63.75" customHeight="1" x14ac:dyDescent="0.3">
      <c r="A129" s="72"/>
      <c r="B129" s="40" t="s">
        <v>376</v>
      </c>
      <c r="C129" s="7" t="s">
        <v>377</v>
      </c>
      <c r="D129" s="6">
        <v>207.79</v>
      </c>
      <c r="E129" s="18">
        <v>15</v>
      </c>
      <c r="F129" s="74">
        <f t="shared" si="16"/>
        <v>3116.85</v>
      </c>
      <c r="G129" s="4"/>
      <c r="H129" s="4"/>
      <c r="I129" s="11"/>
      <c r="J129" s="11">
        <f t="shared" si="17"/>
        <v>3116.85</v>
      </c>
      <c r="K129" s="11">
        <v>92.611551999999989</v>
      </c>
      <c r="L129" s="5"/>
      <c r="M129" s="4"/>
      <c r="N129" s="4"/>
      <c r="O129" s="11">
        <f t="shared" si="18"/>
        <v>92.611551999999989</v>
      </c>
      <c r="P129" s="10">
        <f t="shared" si="19"/>
        <v>3024.2384480000001</v>
      </c>
      <c r="Q129" s="19"/>
      <c r="R129" s="11">
        <f t="shared" si="20"/>
        <v>3024.2384480000001</v>
      </c>
      <c r="S129" s="19"/>
      <c r="T129" s="82"/>
    </row>
    <row r="130" spans="1:20" ht="63.75" customHeight="1" x14ac:dyDescent="0.3">
      <c r="A130" s="72"/>
      <c r="B130" s="40" t="s">
        <v>366</v>
      </c>
      <c r="C130" s="7" t="s">
        <v>591</v>
      </c>
      <c r="D130" s="6">
        <v>358.8</v>
      </c>
      <c r="E130" s="18">
        <v>15</v>
      </c>
      <c r="F130" s="74">
        <f t="shared" si="16"/>
        <v>5382</v>
      </c>
      <c r="G130" s="4"/>
      <c r="H130" s="4"/>
      <c r="I130" s="11"/>
      <c r="J130" s="11">
        <f t="shared" si="17"/>
        <v>5382</v>
      </c>
      <c r="K130" s="11">
        <v>530.04</v>
      </c>
      <c r="L130" s="5"/>
      <c r="M130" s="4"/>
      <c r="N130" s="4"/>
      <c r="O130" s="11">
        <f t="shared" si="18"/>
        <v>530.04</v>
      </c>
      <c r="P130" s="10">
        <f t="shared" si="19"/>
        <v>4851.96</v>
      </c>
      <c r="Q130" s="19">
        <f>F130*3%</f>
        <v>161.46</v>
      </c>
      <c r="R130" s="11">
        <f t="shared" si="20"/>
        <v>4690.5</v>
      </c>
      <c r="S130" s="19"/>
    </row>
    <row r="131" spans="1:20" ht="63.75" customHeight="1" x14ac:dyDescent="0.3">
      <c r="A131" s="72"/>
      <c r="B131" s="40" t="s">
        <v>78</v>
      </c>
      <c r="C131" s="7" t="s">
        <v>251</v>
      </c>
      <c r="D131" s="6">
        <v>173.96</v>
      </c>
      <c r="E131" s="18">
        <v>15</v>
      </c>
      <c r="F131" s="74">
        <f t="shared" si="16"/>
        <v>2609.4</v>
      </c>
      <c r="G131" s="75"/>
      <c r="H131" s="75"/>
      <c r="I131" s="11"/>
      <c r="J131" s="11">
        <f t="shared" si="17"/>
        <v>2609.4</v>
      </c>
      <c r="K131" s="11">
        <v>2.27</v>
      </c>
      <c r="L131" s="11"/>
      <c r="M131" s="75"/>
      <c r="N131" s="75"/>
      <c r="O131" s="11">
        <f t="shared" si="18"/>
        <v>2.27</v>
      </c>
      <c r="P131" s="10">
        <f t="shared" si="19"/>
        <v>2607.13</v>
      </c>
      <c r="Q131" s="19"/>
      <c r="R131" s="11">
        <f t="shared" si="20"/>
        <v>2607.13</v>
      </c>
      <c r="S131" s="19"/>
    </row>
    <row r="132" spans="1:20" ht="63.75" customHeight="1" x14ac:dyDescent="0.3">
      <c r="A132" s="72"/>
      <c r="B132" s="40" t="s">
        <v>421</v>
      </c>
      <c r="C132" s="7" t="s">
        <v>389</v>
      </c>
      <c r="D132" s="6">
        <v>273.02999999999997</v>
      </c>
      <c r="E132" s="18">
        <v>15</v>
      </c>
      <c r="F132" s="74">
        <f t="shared" si="16"/>
        <v>4095.45</v>
      </c>
      <c r="G132" s="4"/>
      <c r="H132" s="4"/>
      <c r="I132" s="4"/>
      <c r="J132" s="11">
        <f t="shared" si="17"/>
        <v>4095.45</v>
      </c>
      <c r="K132" s="11">
        <v>324.18323199999998</v>
      </c>
      <c r="L132" s="5"/>
      <c r="M132" s="4"/>
      <c r="N132" s="4"/>
      <c r="O132" s="11">
        <f t="shared" si="18"/>
        <v>324.18323199999998</v>
      </c>
      <c r="P132" s="10">
        <f t="shared" si="19"/>
        <v>3771.266768</v>
      </c>
      <c r="Q132" s="19"/>
      <c r="R132" s="11">
        <f t="shared" si="20"/>
        <v>3771.266768</v>
      </c>
      <c r="S132" s="19"/>
    </row>
    <row r="133" spans="1:20" ht="63.75" customHeight="1" x14ac:dyDescent="0.3">
      <c r="A133" s="72"/>
      <c r="B133" s="40" t="s">
        <v>381</v>
      </c>
      <c r="C133" s="7" t="s">
        <v>382</v>
      </c>
      <c r="D133" s="78">
        <v>320</v>
      </c>
      <c r="E133" s="18">
        <v>15</v>
      </c>
      <c r="F133" s="74">
        <f t="shared" ref="F133:F139" si="21">D133*E133</f>
        <v>4800</v>
      </c>
      <c r="G133" s="4"/>
      <c r="H133" s="4"/>
      <c r="I133" s="75"/>
      <c r="J133" s="11">
        <f t="shared" ref="J133:J139" si="22">SUM(F133:I133)</f>
        <v>4800</v>
      </c>
      <c r="K133" s="11">
        <v>428.58</v>
      </c>
      <c r="L133" s="5"/>
      <c r="M133" s="4"/>
      <c r="N133" s="4"/>
      <c r="O133" s="11">
        <f t="shared" ref="O133:O139" si="23">SUM(K133:N133)</f>
        <v>428.58</v>
      </c>
      <c r="P133" s="10">
        <f t="shared" ref="P133:P139" si="24">J133-O133</f>
        <v>4371.42</v>
      </c>
      <c r="Q133" s="19">
        <f>F133*2%</f>
        <v>96</v>
      </c>
      <c r="R133" s="11">
        <f t="shared" ref="R133:R139" si="25">P133-Q133</f>
        <v>4275.42</v>
      </c>
      <c r="S133" s="19"/>
    </row>
    <row r="134" spans="1:20" ht="63.75" customHeight="1" x14ac:dyDescent="0.3">
      <c r="A134" s="72"/>
      <c r="B134" s="40" t="s">
        <v>407</v>
      </c>
      <c r="C134" s="7" t="s">
        <v>406</v>
      </c>
      <c r="D134" s="74">
        <v>320</v>
      </c>
      <c r="E134" s="18">
        <v>15</v>
      </c>
      <c r="F134" s="74">
        <f t="shared" si="21"/>
        <v>4800</v>
      </c>
      <c r="G134" s="11"/>
      <c r="H134" s="11"/>
      <c r="I134" s="11"/>
      <c r="J134" s="11">
        <f t="shared" si="22"/>
        <v>4800</v>
      </c>
      <c r="K134" s="11">
        <v>428.58</v>
      </c>
      <c r="L134" s="11"/>
      <c r="M134" s="11"/>
      <c r="N134" s="11"/>
      <c r="O134" s="11">
        <f t="shared" si="23"/>
        <v>428.58</v>
      </c>
      <c r="P134" s="11">
        <f t="shared" si="24"/>
        <v>4371.42</v>
      </c>
      <c r="Q134" s="11"/>
      <c r="R134" s="11">
        <f t="shared" si="25"/>
        <v>4371.42</v>
      </c>
      <c r="S134" s="19"/>
    </row>
    <row r="135" spans="1:20" ht="63.75" customHeight="1" x14ac:dyDescent="0.3">
      <c r="A135" s="72"/>
      <c r="B135" s="40" t="s">
        <v>383</v>
      </c>
      <c r="C135" s="7" t="s">
        <v>384</v>
      </c>
      <c r="D135" s="6">
        <v>320</v>
      </c>
      <c r="E135" s="18">
        <v>15</v>
      </c>
      <c r="F135" s="74">
        <f t="shared" si="21"/>
        <v>4800</v>
      </c>
      <c r="G135" s="4"/>
      <c r="H135" s="4"/>
      <c r="I135" s="4"/>
      <c r="J135" s="11">
        <f t="shared" si="22"/>
        <v>4800</v>
      </c>
      <c r="K135" s="11">
        <v>428.58</v>
      </c>
      <c r="L135" s="5"/>
      <c r="M135" s="4"/>
      <c r="N135" s="4"/>
      <c r="O135" s="11">
        <f t="shared" si="23"/>
        <v>428.58</v>
      </c>
      <c r="P135" s="10">
        <f t="shared" si="24"/>
        <v>4371.42</v>
      </c>
      <c r="Q135" s="19">
        <f>F135*2%</f>
        <v>96</v>
      </c>
      <c r="R135" s="11">
        <f t="shared" si="25"/>
        <v>4275.42</v>
      </c>
      <c r="S135" s="19"/>
    </row>
    <row r="136" spans="1:20" ht="63.75" customHeight="1" x14ac:dyDescent="0.3">
      <c r="A136" s="72"/>
      <c r="B136" s="40" t="s">
        <v>411</v>
      </c>
      <c r="C136" s="7" t="s">
        <v>241</v>
      </c>
      <c r="D136" s="6">
        <v>273.02999999999997</v>
      </c>
      <c r="E136" s="18">
        <v>15</v>
      </c>
      <c r="F136" s="74">
        <f t="shared" si="21"/>
        <v>4095.45</v>
      </c>
      <c r="G136" s="4"/>
      <c r="H136" s="4"/>
      <c r="I136" s="75"/>
      <c r="J136" s="11">
        <f t="shared" si="22"/>
        <v>4095.45</v>
      </c>
      <c r="K136" s="11">
        <v>324.18323199999998</v>
      </c>
      <c r="L136" s="5"/>
      <c r="M136" s="4"/>
      <c r="N136" s="4"/>
      <c r="O136" s="11">
        <f t="shared" si="23"/>
        <v>324.18323199999998</v>
      </c>
      <c r="P136" s="10">
        <f t="shared" si="24"/>
        <v>3771.266768</v>
      </c>
      <c r="Q136" s="19"/>
      <c r="R136" s="11">
        <f t="shared" si="25"/>
        <v>3771.266768</v>
      </c>
      <c r="S136" s="19"/>
    </row>
    <row r="137" spans="1:20" ht="63.75" customHeight="1" x14ac:dyDescent="0.3">
      <c r="A137" s="72"/>
      <c r="B137" s="40" t="s">
        <v>504</v>
      </c>
      <c r="C137" s="7" t="s">
        <v>505</v>
      </c>
      <c r="D137" s="6">
        <v>400</v>
      </c>
      <c r="E137" s="18">
        <v>15</v>
      </c>
      <c r="F137" s="74">
        <f t="shared" si="21"/>
        <v>6000</v>
      </c>
      <c r="G137" s="4"/>
      <c r="H137" s="4"/>
      <c r="I137" s="75"/>
      <c r="J137" s="11">
        <f t="shared" si="22"/>
        <v>6000</v>
      </c>
      <c r="K137" s="11">
        <v>643.42999999999995</v>
      </c>
      <c r="L137" s="5"/>
      <c r="M137" s="4"/>
      <c r="N137" s="4"/>
      <c r="O137" s="11">
        <f t="shared" si="23"/>
        <v>643.42999999999995</v>
      </c>
      <c r="P137" s="10">
        <f t="shared" si="24"/>
        <v>5356.57</v>
      </c>
      <c r="Q137" s="19">
        <f>F137*3%</f>
        <v>180</v>
      </c>
      <c r="R137" s="11">
        <f t="shared" si="25"/>
        <v>5176.57</v>
      </c>
      <c r="S137" s="19"/>
    </row>
    <row r="138" spans="1:20" ht="63.75" customHeight="1" x14ac:dyDescent="0.3">
      <c r="A138" s="72"/>
      <c r="B138" s="40" t="s">
        <v>526</v>
      </c>
      <c r="C138" s="7" t="s">
        <v>527</v>
      </c>
      <c r="D138" s="6">
        <v>146</v>
      </c>
      <c r="E138" s="18">
        <v>15</v>
      </c>
      <c r="F138" s="74">
        <f t="shared" si="21"/>
        <v>2190</v>
      </c>
      <c r="G138" s="4"/>
      <c r="H138" s="4"/>
      <c r="I138" s="75">
        <v>61.26</v>
      </c>
      <c r="J138" s="11">
        <f t="shared" si="22"/>
        <v>2251.2600000000002</v>
      </c>
      <c r="K138" s="11"/>
      <c r="L138" s="5"/>
      <c r="M138" s="4"/>
      <c r="N138" s="4"/>
      <c r="O138" s="11">
        <f t="shared" si="23"/>
        <v>0</v>
      </c>
      <c r="P138" s="10">
        <f t="shared" si="24"/>
        <v>2251.2600000000002</v>
      </c>
      <c r="Q138" s="19"/>
      <c r="R138" s="288">
        <f t="shared" si="25"/>
        <v>2251.2600000000002</v>
      </c>
      <c r="S138" s="19"/>
    </row>
    <row r="139" spans="1:20" ht="63.75" customHeight="1" x14ac:dyDescent="0.3">
      <c r="A139" s="72"/>
      <c r="B139" s="204" t="s">
        <v>128</v>
      </c>
      <c r="C139" s="205" t="s">
        <v>426</v>
      </c>
      <c r="D139" s="206">
        <v>221.66</v>
      </c>
      <c r="E139" s="207">
        <v>15</v>
      </c>
      <c r="F139" s="208">
        <f t="shared" si="21"/>
        <v>3324.9</v>
      </c>
      <c r="G139" s="209"/>
      <c r="H139" s="209"/>
      <c r="I139" s="210"/>
      <c r="J139" s="211">
        <f t="shared" si="22"/>
        <v>3324.9</v>
      </c>
      <c r="K139" s="211">
        <v>115.25</v>
      </c>
      <c r="L139" s="212">
        <f>F139*1.1875%</f>
        <v>39.4831875</v>
      </c>
      <c r="M139" s="209"/>
      <c r="N139" s="209"/>
      <c r="O139" s="211">
        <f t="shared" si="23"/>
        <v>154.73318749999999</v>
      </c>
      <c r="P139" s="213">
        <f t="shared" si="24"/>
        <v>3170.1668125000001</v>
      </c>
      <c r="Q139" s="214"/>
      <c r="R139" s="211">
        <f t="shared" si="25"/>
        <v>3170.1668125000001</v>
      </c>
      <c r="S139" s="19"/>
    </row>
    <row r="140" spans="1:20" ht="63.75" customHeight="1" x14ac:dyDescent="0.3">
      <c r="A140" s="72"/>
      <c r="B140" s="266"/>
      <c r="C140" s="267"/>
      <c r="D140" s="268"/>
      <c r="E140" s="269"/>
      <c r="F140" s="270"/>
      <c r="G140" s="271"/>
      <c r="H140" s="271"/>
      <c r="I140" s="272"/>
      <c r="J140" s="273"/>
      <c r="K140" s="273"/>
      <c r="L140" s="274"/>
      <c r="M140" s="271"/>
      <c r="N140" s="271"/>
      <c r="O140" s="273"/>
      <c r="P140" s="275"/>
      <c r="Q140" s="276"/>
      <c r="R140" s="273"/>
      <c r="S140" s="17"/>
    </row>
    <row r="141" spans="1:20" ht="227.25" customHeight="1" thickBot="1" x14ac:dyDescent="0.35">
      <c r="A141" s="72"/>
      <c r="B141" s="277"/>
      <c r="C141" s="278"/>
      <c r="D141" s="279"/>
      <c r="E141" s="280"/>
      <c r="F141" s="281"/>
      <c r="G141" s="282"/>
      <c r="H141" s="282"/>
      <c r="I141" s="283"/>
      <c r="J141" s="284"/>
      <c r="K141" s="284"/>
      <c r="L141" s="285"/>
      <c r="M141" s="282"/>
      <c r="N141" s="282"/>
      <c r="O141" s="284"/>
      <c r="P141" s="286"/>
      <c r="Q141" s="287"/>
      <c r="R141" s="286"/>
      <c r="S141" s="17"/>
    </row>
    <row r="142" spans="1:20" ht="63.75" customHeight="1" x14ac:dyDescent="0.3">
      <c r="A142" s="82"/>
      <c r="B142" s="343" t="s">
        <v>432</v>
      </c>
      <c r="C142" s="344"/>
      <c r="D142" s="344"/>
      <c r="E142" s="344"/>
      <c r="F142" s="261" t="s">
        <v>4</v>
      </c>
      <c r="G142" s="261" t="s">
        <v>5</v>
      </c>
      <c r="H142" s="261" t="s">
        <v>6</v>
      </c>
      <c r="I142" s="261" t="s">
        <v>7</v>
      </c>
      <c r="J142" s="261" t="s">
        <v>8</v>
      </c>
      <c r="K142" s="262" t="s">
        <v>9</v>
      </c>
      <c r="L142" s="262" t="s">
        <v>10</v>
      </c>
      <c r="M142" s="263" t="s">
        <v>11</v>
      </c>
      <c r="N142" s="263" t="s">
        <v>12</v>
      </c>
      <c r="O142" s="262" t="s">
        <v>8</v>
      </c>
      <c r="P142" s="261" t="s">
        <v>13</v>
      </c>
      <c r="Q142" s="263" t="s">
        <v>18</v>
      </c>
      <c r="R142" s="264" t="s">
        <v>15</v>
      </c>
      <c r="S142" s="216"/>
      <c r="T142" s="82"/>
    </row>
    <row r="143" spans="1:20" ht="63.75" customHeight="1" thickBot="1" x14ac:dyDescent="0.35">
      <c r="A143" s="82"/>
      <c r="B143" s="345"/>
      <c r="C143" s="346"/>
      <c r="D143" s="346"/>
      <c r="E143" s="346"/>
      <c r="F143" s="215">
        <f>SUM(F5:F139)</f>
        <v>452855.93999999977</v>
      </c>
      <c r="G143" s="215">
        <f t="shared" ref="G143:R143" si="26">SUM(G5:G139)</f>
        <v>0</v>
      </c>
      <c r="H143" s="215">
        <f t="shared" si="26"/>
        <v>0</v>
      </c>
      <c r="I143" s="215">
        <f t="shared" si="26"/>
        <v>1645.4224799999995</v>
      </c>
      <c r="J143" s="215">
        <f t="shared" si="26"/>
        <v>454501.36247999955</v>
      </c>
      <c r="K143" s="215">
        <f t="shared" si="26"/>
        <v>22281.101808000029</v>
      </c>
      <c r="L143" s="215">
        <f t="shared" si="26"/>
        <v>235.65759374999999</v>
      </c>
      <c r="M143" s="215">
        <f t="shared" si="26"/>
        <v>0</v>
      </c>
      <c r="N143" s="215">
        <f t="shared" si="26"/>
        <v>0</v>
      </c>
      <c r="O143" s="215">
        <f t="shared" si="26"/>
        <v>22516.759401750023</v>
      </c>
      <c r="P143" s="215">
        <f t="shared" si="26"/>
        <v>431984.60307824978</v>
      </c>
      <c r="Q143" s="215">
        <f t="shared" si="26"/>
        <v>3680.1284999999998</v>
      </c>
      <c r="R143" s="215">
        <f t="shared" si="26"/>
        <v>428304.47457824973</v>
      </c>
      <c r="S143" s="217"/>
      <c r="T143" s="82"/>
    </row>
    <row r="144" spans="1:20" ht="50.4" customHeight="1" x14ac:dyDescent="0.3">
      <c r="A144" s="82"/>
      <c r="B144" s="86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2"/>
      <c r="T144" s="82"/>
    </row>
    <row r="145" spans="2:19" ht="50.4" customHeight="1" x14ac:dyDescent="0.3">
      <c r="B145" s="13"/>
      <c r="C145" s="1"/>
      <c r="D145" s="1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6"/>
    </row>
    <row r="146" spans="2:19" ht="50.4" customHeight="1" x14ac:dyDescent="0.3">
      <c r="B146" s="13"/>
      <c r="C146" s="1"/>
      <c r="D146" s="1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9" ht="50.4" customHeight="1" x14ac:dyDescent="0.3">
      <c r="B147" s="13"/>
      <c r="C147" s="1"/>
      <c r="D147" s="1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9" ht="50.4" customHeight="1" x14ac:dyDescent="0.3">
      <c r="B148" s="13"/>
      <c r="C148" s="1"/>
      <c r="D148" s="1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9" ht="50.4" customHeight="1" x14ac:dyDescent="0.3">
      <c r="B149" s="13"/>
      <c r="C149" s="1"/>
      <c r="D149" s="1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9" ht="50.4" customHeight="1" x14ac:dyDescent="0.3">
      <c r="B150" s="13"/>
      <c r="C150" s="1"/>
      <c r="D150" s="1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9" ht="50.4" customHeight="1" x14ac:dyDescent="0.3">
      <c r="B151" s="13"/>
      <c r="C151" s="1"/>
      <c r="D151" s="1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9" ht="50.4" customHeight="1" x14ac:dyDescent="0.3">
      <c r="B152" s="13"/>
      <c r="C152" s="1"/>
      <c r="D152" s="1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9" ht="50.4" customHeight="1" x14ac:dyDescent="0.3">
      <c r="B153" s="13"/>
      <c r="C153" s="1"/>
      <c r="D153" s="1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9" ht="50.4" customHeight="1" x14ac:dyDescent="0.3">
      <c r="B154" s="13"/>
      <c r="C154" s="1"/>
      <c r="D154" s="1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9" x14ac:dyDescent="0.3">
      <c r="B155" s="13"/>
      <c r="C155" s="1"/>
      <c r="D155" s="1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9" x14ac:dyDescent="0.3">
      <c r="B156" s="13"/>
      <c r="C156" s="1"/>
      <c r="D156" s="1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</sheetData>
  <sortState ref="B6:S140">
    <sortCondition ref="B6:B140"/>
  </sortState>
  <mergeCells count="5">
    <mergeCell ref="D2:J3"/>
    <mergeCell ref="K2:O3"/>
    <mergeCell ref="B142:E143"/>
    <mergeCell ref="C2:C4"/>
    <mergeCell ref="B2:B4"/>
  </mergeCells>
  <pageMargins left="0.25" right="0.25" top="0.75" bottom="0.75" header="0.3" footer="0.3"/>
  <pageSetup scale="40" orientation="landscape" r:id="rId1"/>
  <headerFooter>
    <oddHeader>&amp;C&amp;"-,Negrita"&amp;18MUNICIPIO DE TECALITLAN JALISCOPORTAL VICTORIA NO.9 RFC:MTE871101HLA  TEL: 371 41 8 01 69NOMINA QUINCENAL EVENTUAL DEL 01 AL 15 DE DICIEMBRE DEL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48"/>
  <sheetViews>
    <sheetView view="pageLayout" zoomScale="60" zoomScaleNormal="55" zoomScalePageLayoutView="60" workbookViewId="0">
      <selection activeCell="N6" sqref="N6"/>
    </sheetView>
  </sheetViews>
  <sheetFormatPr baseColWidth="10" defaultColWidth="11" defaultRowHeight="15.6" x14ac:dyDescent="0.3"/>
  <cols>
    <col min="1" max="1" width="3.6640625" style="9" customWidth="1"/>
    <col min="2" max="2" width="27.44140625" style="9" customWidth="1"/>
    <col min="3" max="3" width="0" style="9" hidden="1" customWidth="1"/>
    <col min="4" max="5" width="17" style="9" hidden="1" customWidth="1"/>
    <col min="6" max="7" width="14" style="9" bestFit="1" customWidth="1"/>
    <col min="8" max="8" width="19.88671875" style="9" customWidth="1"/>
    <col min="9" max="10" width="11.109375" style="9" hidden="1" customWidth="1"/>
    <col min="11" max="11" width="9.88671875" style="9" customWidth="1"/>
    <col min="12" max="12" width="11.109375" style="9" hidden="1" customWidth="1"/>
    <col min="13" max="13" width="15" style="9" bestFit="1" customWidth="1"/>
    <col min="14" max="14" width="21.5546875" style="9" customWidth="1"/>
    <col min="15" max="15" width="18.109375" style="9" bestFit="1" customWidth="1"/>
    <col min="16" max="16" width="15.88671875" style="9" bestFit="1" customWidth="1"/>
    <col min="17" max="17" width="15.109375" style="9" hidden="1" customWidth="1"/>
    <col min="18" max="18" width="11.109375" style="9" hidden="1" customWidth="1"/>
    <col min="19" max="19" width="11.109375" style="9" bestFit="1" customWidth="1"/>
    <col min="20" max="20" width="13.88671875" style="9" hidden="1" customWidth="1"/>
    <col min="21" max="21" width="18.44140625" style="9" customWidth="1"/>
    <col min="22" max="22" width="19" style="9" bestFit="1" customWidth="1"/>
    <col min="23" max="23" width="17" style="9" customWidth="1"/>
    <col min="24" max="24" width="19" style="9" customWidth="1"/>
    <col min="25" max="25" width="46" style="9" customWidth="1"/>
    <col min="26" max="16384" width="11" style="9"/>
  </cols>
  <sheetData>
    <row r="1" spans="2:25" ht="63.75" customHeight="1" thickBot="1" x14ac:dyDescent="0.35"/>
    <row r="2" spans="2:25" ht="63.75" customHeight="1" thickBot="1" x14ac:dyDescent="0.35">
      <c r="B2" s="352" t="s">
        <v>0</v>
      </c>
      <c r="C2" s="376" t="s">
        <v>433</v>
      </c>
      <c r="D2" s="379" t="s">
        <v>16</v>
      </c>
      <c r="E2" s="380"/>
      <c r="F2" s="380"/>
      <c r="G2" s="380"/>
      <c r="H2" s="380"/>
      <c r="I2" s="380"/>
      <c r="J2" s="380"/>
      <c r="K2" s="380"/>
      <c r="L2" s="380"/>
      <c r="M2" s="380"/>
      <c r="N2" s="381"/>
      <c r="O2" s="362" t="s">
        <v>434</v>
      </c>
      <c r="P2" s="363"/>
      <c r="Q2" s="363"/>
      <c r="R2" s="363"/>
      <c r="S2" s="363"/>
      <c r="T2" s="364"/>
      <c r="U2" s="167"/>
      <c r="V2" s="167"/>
      <c r="W2" s="168"/>
      <c r="X2" s="167"/>
      <c r="Y2" s="352" t="s">
        <v>14</v>
      </c>
    </row>
    <row r="3" spans="2:25" ht="63.75" customHeight="1" x14ac:dyDescent="0.3">
      <c r="B3" s="353"/>
      <c r="C3" s="377"/>
      <c r="D3" s="355" t="s">
        <v>435</v>
      </c>
      <c r="E3" s="357" t="s">
        <v>436</v>
      </c>
      <c r="F3" s="296" t="s">
        <v>437</v>
      </c>
      <c r="G3" s="374" t="s">
        <v>3</v>
      </c>
      <c r="H3" s="359" t="s">
        <v>438</v>
      </c>
      <c r="I3" s="296" t="s">
        <v>439</v>
      </c>
      <c r="J3" s="296" t="s">
        <v>440</v>
      </c>
      <c r="K3" s="296" t="s">
        <v>441</v>
      </c>
      <c r="L3" s="296" t="s">
        <v>442</v>
      </c>
      <c r="M3" s="296" t="s">
        <v>443</v>
      </c>
      <c r="N3" s="352" t="s">
        <v>8</v>
      </c>
      <c r="O3" s="298" t="s">
        <v>9</v>
      </c>
      <c r="P3" s="347" t="s">
        <v>10</v>
      </c>
      <c r="Q3" s="298" t="s">
        <v>444</v>
      </c>
      <c r="R3" s="298" t="s">
        <v>445</v>
      </c>
      <c r="S3" s="298" t="s">
        <v>446</v>
      </c>
      <c r="T3" s="298" t="s">
        <v>447</v>
      </c>
      <c r="U3" s="349" t="s">
        <v>8</v>
      </c>
      <c r="V3" s="169" t="s">
        <v>8</v>
      </c>
      <c r="W3" s="294" t="s">
        <v>448</v>
      </c>
      <c r="X3" s="170" t="s">
        <v>449</v>
      </c>
      <c r="Y3" s="353"/>
    </row>
    <row r="4" spans="2:25" ht="63.75" customHeight="1" thickBot="1" x14ac:dyDescent="0.35">
      <c r="B4" s="354"/>
      <c r="C4" s="378"/>
      <c r="D4" s="356"/>
      <c r="E4" s="358"/>
      <c r="F4" s="297" t="s">
        <v>450</v>
      </c>
      <c r="G4" s="375"/>
      <c r="H4" s="360"/>
      <c r="I4" s="297" t="s">
        <v>451</v>
      </c>
      <c r="J4" s="297" t="s">
        <v>452</v>
      </c>
      <c r="K4" s="297" t="s">
        <v>453</v>
      </c>
      <c r="L4" s="297" t="s">
        <v>462</v>
      </c>
      <c r="M4" s="297" t="s">
        <v>455</v>
      </c>
      <c r="N4" s="354"/>
      <c r="O4" s="173"/>
      <c r="P4" s="361"/>
      <c r="Q4" s="299" t="s">
        <v>439</v>
      </c>
      <c r="R4" s="299" t="s">
        <v>456</v>
      </c>
      <c r="S4" s="299" t="s">
        <v>457</v>
      </c>
      <c r="T4" s="299" t="s">
        <v>458</v>
      </c>
      <c r="U4" s="351"/>
      <c r="V4" s="171" t="s">
        <v>459</v>
      </c>
      <c r="W4" s="295" t="s">
        <v>460</v>
      </c>
      <c r="X4" s="172" t="s">
        <v>461</v>
      </c>
      <c r="Y4" s="354"/>
    </row>
    <row r="5" spans="2:25" s="27" customFormat="1" ht="63.75" customHeight="1" x14ac:dyDescent="0.3">
      <c r="B5" s="182" t="s">
        <v>45</v>
      </c>
      <c r="C5" s="183"/>
      <c r="D5" s="184">
        <v>1100</v>
      </c>
      <c r="E5" s="184">
        <v>1000</v>
      </c>
      <c r="F5" s="185">
        <v>546.12</v>
      </c>
      <c r="G5" s="186">
        <v>15</v>
      </c>
      <c r="H5" s="187">
        <f>F5*G5</f>
        <v>8191.8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f>H5+I5+J5+K5+L5+M5</f>
        <v>8191.8</v>
      </c>
      <c r="O5" s="189">
        <v>1111.5899999999999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f>O5+P5+Q5+R5+S5+T5</f>
        <v>1111.5899999999999</v>
      </c>
      <c r="V5" s="188">
        <f>N5-U5</f>
        <v>7080.21</v>
      </c>
      <c r="W5" s="188">
        <f>H5*4%</f>
        <v>327.67200000000003</v>
      </c>
      <c r="X5" s="189">
        <f>V5-W5</f>
        <v>6752.5380000000005</v>
      </c>
      <c r="Y5" s="190"/>
    </row>
    <row r="6" spans="2:25" s="27" customFormat="1" ht="63.75" customHeight="1" x14ac:dyDescent="0.3">
      <c r="B6" s="23" t="s">
        <v>131</v>
      </c>
      <c r="C6" s="29"/>
      <c r="D6" s="30">
        <v>1100</v>
      </c>
      <c r="E6" s="30">
        <v>1000</v>
      </c>
      <c r="F6" s="31">
        <v>505</v>
      </c>
      <c r="G6" s="32">
        <v>15</v>
      </c>
      <c r="H6" s="33">
        <f>F6*G6</f>
        <v>7575</v>
      </c>
      <c r="I6" s="34">
        <v>0</v>
      </c>
      <c r="J6" s="34">
        <v>0</v>
      </c>
      <c r="K6" s="34">
        <v>0</v>
      </c>
      <c r="L6" s="35">
        <v>0</v>
      </c>
      <c r="M6" s="35">
        <v>0</v>
      </c>
      <c r="N6" s="34">
        <f>H6+I6+J6+K6+L6+M6</f>
        <v>7575</v>
      </c>
      <c r="O6" s="34">
        <v>979.85</v>
      </c>
      <c r="P6" s="34">
        <f>H6*1.1875%</f>
        <v>89.953125</v>
      </c>
      <c r="Q6" s="34">
        <v>0</v>
      </c>
      <c r="R6" s="34">
        <v>0</v>
      </c>
      <c r="S6" s="34">
        <v>0</v>
      </c>
      <c r="T6" s="34">
        <v>0</v>
      </c>
      <c r="U6" s="34">
        <f>O6+P6+Q6+R6+S6+T6</f>
        <v>1069.8031249999999</v>
      </c>
      <c r="V6" s="34">
        <f>N6-U6</f>
        <v>6505.1968749999996</v>
      </c>
      <c r="W6" s="34"/>
      <c r="X6" s="35">
        <f>V6-W6</f>
        <v>6505.1968749999996</v>
      </c>
      <c r="Y6" s="23"/>
    </row>
    <row r="7" spans="2:25" s="27" customFormat="1" ht="63.75" customHeight="1" x14ac:dyDescent="0.3">
      <c r="B7" s="22" t="s">
        <v>132</v>
      </c>
      <c r="C7" s="29"/>
      <c r="D7" s="30">
        <v>1100</v>
      </c>
      <c r="E7" s="30">
        <v>1000</v>
      </c>
      <c r="F7" s="31">
        <v>463.7</v>
      </c>
      <c r="G7" s="32">
        <v>15</v>
      </c>
      <c r="H7" s="33">
        <f>F7*G7</f>
        <v>6955.5</v>
      </c>
      <c r="I7" s="34">
        <v>0</v>
      </c>
      <c r="J7" s="34">
        <v>0</v>
      </c>
      <c r="K7" s="34"/>
      <c r="L7" s="34">
        <v>0</v>
      </c>
      <c r="M7" s="34">
        <v>0</v>
      </c>
      <c r="N7" s="34">
        <f>H7+I7+J7+K7+L7+M7</f>
        <v>6955.5</v>
      </c>
      <c r="O7" s="35">
        <v>847.52</v>
      </c>
      <c r="P7" s="34">
        <f>H7*1.1875%</f>
        <v>82.596562500000005</v>
      </c>
      <c r="Q7" s="34">
        <v>0</v>
      </c>
      <c r="R7" s="34">
        <v>0</v>
      </c>
      <c r="S7" s="34">
        <v>0</v>
      </c>
      <c r="T7" s="34">
        <v>0</v>
      </c>
      <c r="U7" s="34">
        <f>O7+P7+Q7+R7+S7+T7</f>
        <v>930.11656249999999</v>
      </c>
      <c r="V7" s="34">
        <f>N7-U7</f>
        <v>6025.3834374999997</v>
      </c>
      <c r="W7" s="34"/>
      <c r="X7" s="35">
        <f>V7-W7</f>
        <v>6025.3834374999997</v>
      </c>
      <c r="Y7" s="23"/>
    </row>
    <row r="8" spans="2:25" s="27" customFormat="1" ht="63.75" customHeight="1" x14ac:dyDescent="0.3">
      <c r="B8" s="22" t="s">
        <v>132</v>
      </c>
      <c r="C8" s="29"/>
      <c r="D8" s="30">
        <v>1100</v>
      </c>
      <c r="E8" s="30">
        <v>1000</v>
      </c>
      <c r="F8" s="31">
        <v>463.7</v>
      </c>
      <c r="G8" s="32">
        <v>15</v>
      </c>
      <c r="H8" s="33">
        <f>F8*G8</f>
        <v>6955.5</v>
      </c>
      <c r="I8" s="34">
        <v>0</v>
      </c>
      <c r="J8" s="34">
        <v>0</v>
      </c>
      <c r="K8" s="34"/>
      <c r="L8" s="35">
        <v>0</v>
      </c>
      <c r="M8" s="35">
        <v>0</v>
      </c>
      <c r="N8" s="34">
        <f>H8+I8+J8+K8+L8+M8</f>
        <v>6955.5</v>
      </c>
      <c r="O8" s="34">
        <v>847.52</v>
      </c>
      <c r="P8" s="34">
        <f>N8*1.1875%</f>
        <v>82.596562500000005</v>
      </c>
      <c r="Q8" s="34">
        <v>0</v>
      </c>
      <c r="R8" s="34">
        <v>0</v>
      </c>
      <c r="S8" s="34"/>
      <c r="T8" s="34">
        <v>0</v>
      </c>
      <c r="U8" s="34">
        <f>O8+P8+Q8+R8+S8+T8</f>
        <v>930.11656249999999</v>
      </c>
      <c r="V8" s="34">
        <f>N8-U8</f>
        <v>6025.3834374999997</v>
      </c>
      <c r="W8" s="34"/>
      <c r="X8" s="35">
        <f>V8-W8</f>
        <v>6025.3834374999997</v>
      </c>
      <c r="Y8" s="23"/>
    </row>
    <row r="9" spans="2:25" s="27" customFormat="1" ht="63.75" customHeight="1" x14ac:dyDescent="0.3">
      <c r="B9" s="22" t="s">
        <v>132</v>
      </c>
      <c r="C9" s="36"/>
      <c r="D9" s="30">
        <v>1100</v>
      </c>
      <c r="E9" s="30">
        <v>1000</v>
      </c>
      <c r="F9" s="31">
        <v>463.7</v>
      </c>
      <c r="G9" s="37">
        <v>15</v>
      </c>
      <c r="H9" s="31">
        <f>F9*G9</f>
        <v>6955.5</v>
      </c>
      <c r="I9" s="34">
        <v>0</v>
      </c>
      <c r="J9" s="34">
        <v>0</v>
      </c>
      <c r="K9" s="35"/>
      <c r="L9" s="35">
        <v>0</v>
      </c>
      <c r="M9" s="35">
        <v>0</v>
      </c>
      <c r="N9" s="34">
        <f>H9+I9+J9+K9+L9+M9</f>
        <v>6955.5</v>
      </c>
      <c r="O9" s="35">
        <v>847.52</v>
      </c>
      <c r="P9" s="34">
        <f>H9*1.1875%</f>
        <v>82.596562500000005</v>
      </c>
      <c r="Q9" s="35">
        <v>0</v>
      </c>
      <c r="R9" s="35">
        <v>0</v>
      </c>
      <c r="S9" s="35">
        <v>0</v>
      </c>
      <c r="T9" s="35">
        <v>0</v>
      </c>
      <c r="U9" s="34">
        <f>O9+P9+Q9+R9+S9+T9</f>
        <v>930.11656249999999</v>
      </c>
      <c r="V9" s="35">
        <f>N9-U9</f>
        <v>6025.3834374999997</v>
      </c>
      <c r="W9" s="35"/>
      <c r="X9" s="35">
        <f>V9-W9</f>
        <v>6025.3834374999997</v>
      </c>
      <c r="Y9" s="24"/>
    </row>
    <row r="10" spans="2:25" s="27" customFormat="1" ht="63.75" customHeight="1" x14ac:dyDescent="0.3">
      <c r="B10" s="22" t="s">
        <v>133</v>
      </c>
      <c r="C10" s="29"/>
      <c r="D10" s="30">
        <v>1100</v>
      </c>
      <c r="E10" s="30">
        <v>1000</v>
      </c>
      <c r="F10" s="31">
        <v>273.95</v>
      </c>
      <c r="G10" s="32">
        <v>15</v>
      </c>
      <c r="H10" s="33">
        <f>F10*G10</f>
        <v>4109.25</v>
      </c>
      <c r="I10" s="34">
        <v>0</v>
      </c>
      <c r="J10" s="34">
        <v>0</v>
      </c>
      <c r="K10" s="34">
        <v>0</v>
      </c>
      <c r="L10" s="35">
        <v>0</v>
      </c>
      <c r="M10" s="35">
        <v>0</v>
      </c>
      <c r="N10" s="34">
        <f>H10+I10+J10+K10+L10+M10</f>
        <v>4109.25</v>
      </c>
      <c r="O10" s="34">
        <v>325.68</v>
      </c>
      <c r="P10" s="34">
        <f>H10*1.1875%</f>
        <v>48.797343750000003</v>
      </c>
      <c r="Q10" s="34">
        <v>0</v>
      </c>
      <c r="R10" s="34">
        <v>0</v>
      </c>
      <c r="S10" s="34">
        <v>0</v>
      </c>
      <c r="T10" s="34">
        <v>0</v>
      </c>
      <c r="U10" s="34">
        <f>O10+P10+Q10+R10+S10+T10</f>
        <v>374.47734374999999</v>
      </c>
      <c r="V10" s="34">
        <f>N10-U10</f>
        <v>3734.7726562500002</v>
      </c>
      <c r="W10" s="34"/>
      <c r="X10" s="35">
        <f>V10-W10</f>
        <v>3734.7726562500002</v>
      </c>
      <c r="Y10" s="23"/>
    </row>
    <row r="11" spans="2:25" s="27" customFormat="1" ht="63.75" customHeight="1" x14ac:dyDescent="0.3">
      <c r="B11" s="22" t="s">
        <v>134</v>
      </c>
      <c r="C11" s="29"/>
      <c r="D11" s="30">
        <v>1100</v>
      </c>
      <c r="E11" s="30">
        <v>1000</v>
      </c>
      <c r="F11" s="31">
        <v>0</v>
      </c>
      <c r="G11" s="32"/>
      <c r="H11" s="33">
        <f>F11*G11</f>
        <v>0</v>
      </c>
      <c r="I11" s="34">
        <v>0</v>
      </c>
      <c r="J11" s="34">
        <v>0</v>
      </c>
      <c r="K11" s="34">
        <v>0</v>
      </c>
      <c r="L11" s="35">
        <v>0</v>
      </c>
      <c r="M11" s="35">
        <v>0</v>
      </c>
      <c r="N11" s="34">
        <f>H11+I11+J11+K11+L11+M11</f>
        <v>0</v>
      </c>
      <c r="O11" s="34">
        <v>0</v>
      </c>
      <c r="P11" s="34">
        <f>H11*1.1875%</f>
        <v>0</v>
      </c>
      <c r="Q11" s="34">
        <v>0</v>
      </c>
      <c r="R11" s="34">
        <v>0</v>
      </c>
      <c r="S11" s="34">
        <f>H11*1%</f>
        <v>0</v>
      </c>
      <c r="T11" s="34">
        <v>0</v>
      </c>
      <c r="U11" s="34">
        <f>O11+P11+Q11+R11+S11+T11</f>
        <v>0</v>
      </c>
      <c r="V11" s="34">
        <f>N11-U11</f>
        <v>0</v>
      </c>
      <c r="W11" s="34"/>
      <c r="X11" s="35">
        <f>V11-W11</f>
        <v>0</v>
      </c>
      <c r="Y11" s="23"/>
    </row>
    <row r="12" spans="2:25" s="27" customFormat="1" ht="63.75" customHeight="1" x14ac:dyDescent="0.3">
      <c r="B12" s="22" t="s">
        <v>135</v>
      </c>
      <c r="C12" s="29"/>
      <c r="D12" s="30">
        <v>1100</v>
      </c>
      <c r="E12" s="30">
        <v>1000</v>
      </c>
      <c r="F12" s="31">
        <v>273.95</v>
      </c>
      <c r="G12" s="32">
        <v>15</v>
      </c>
      <c r="H12" s="33">
        <f>F12*G12</f>
        <v>4109.25</v>
      </c>
      <c r="I12" s="34">
        <v>0</v>
      </c>
      <c r="J12" s="34">
        <v>0</v>
      </c>
      <c r="K12" s="34"/>
      <c r="L12" s="35">
        <v>0</v>
      </c>
      <c r="M12" s="35">
        <v>0</v>
      </c>
      <c r="N12" s="34">
        <f>H12+I12+J12+K12+L12+M12</f>
        <v>4109.25</v>
      </c>
      <c r="O12" s="34">
        <v>325.68</v>
      </c>
      <c r="P12" s="34">
        <f>H12*1.1875%</f>
        <v>48.797343750000003</v>
      </c>
      <c r="Q12" s="34">
        <v>0</v>
      </c>
      <c r="R12" s="34">
        <v>0</v>
      </c>
      <c r="S12" s="34"/>
      <c r="T12" s="34">
        <v>0</v>
      </c>
      <c r="U12" s="34">
        <f>O12+P12+Q12+R12+S12+T12</f>
        <v>374.47734374999999</v>
      </c>
      <c r="V12" s="34">
        <f>N12-U12</f>
        <v>3734.7726562500002</v>
      </c>
      <c r="W12" s="34"/>
      <c r="X12" s="35">
        <f>V12-W12</f>
        <v>3734.7726562500002</v>
      </c>
      <c r="Y12" s="23"/>
    </row>
    <row r="13" spans="2:25" s="27" customFormat="1" ht="63.75" customHeight="1" x14ac:dyDescent="0.3">
      <c r="B13" s="22" t="s">
        <v>135</v>
      </c>
      <c r="C13" s="29"/>
      <c r="D13" s="30">
        <v>1100</v>
      </c>
      <c r="E13" s="30">
        <v>1000</v>
      </c>
      <c r="F13" s="31">
        <v>273.95</v>
      </c>
      <c r="G13" s="32">
        <v>15</v>
      </c>
      <c r="H13" s="33">
        <f>F13*G13</f>
        <v>4109.25</v>
      </c>
      <c r="I13" s="34">
        <v>0</v>
      </c>
      <c r="J13" s="34">
        <v>0</v>
      </c>
      <c r="K13" s="34">
        <v>0</v>
      </c>
      <c r="L13" s="35">
        <v>0</v>
      </c>
      <c r="M13" s="35">
        <v>0</v>
      </c>
      <c r="N13" s="34">
        <f>H13+I13+J13+K13+L13+M13</f>
        <v>4109.25</v>
      </c>
      <c r="O13" s="34">
        <v>325.68</v>
      </c>
      <c r="P13" s="34">
        <f>H13*1.1875%</f>
        <v>48.797343750000003</v>
      </c>
      <c r="Q13" s="34">
        <v>0</v>
      </c>
      <c r="R13" s="34">
        <v>0</v>
      </c>
      <c r="S13" s="34">
        <v>0</v>
      </c>
      <c r="T13" s="34">
        <v>0</v>
      </c>
      <c r="U13" s="34">
        <f>O13+P13+Q13+R13+S13+T13</f>
        <v>374.47734374999999</v>
      </c>
      <c r="V13" s="34">
        <f>N13-U13</f>
        <v>3734.7726562500002</v>
      </c>
      <c r="W13" s="34"/>
      <c r="X13" s="35">
        <f>V13-W13</f>
        <v>3734.7726562500002</v>
      </c>
      <c r="Y13" s="23"/>
    </row>
    <row r="14" spans="2:25" s="27" customFormat="1" ht="63.75" customHeight="1" x14ac:dyDescent="0.3">
      <c r="B14" s="22" t="s">
        <v>135</v>
      </c>
      <c r="C14" s="29"/>
      <c r="D14" s="30">
        <v>1100</v>
      </c>
      <c r="E14" s="30">
        <v>1000</v>
      </c>
      <c r="F14" s="31">
        <v>273.95</v>
      </c>
      <c r="G14" s="32">
        <v>15</v>
      </c>
      <c r="H14" s="33">
        <f>F14*G14</f>
        <v>4109.25</v>
      </c>
      <c r="I14" s="34">
        <v>0</v>
      </c>
      <c r="J14" s="34">
        <v>0</v>
      </c>
      <c r="K14" s="34"/>
      <c r="L14" s="35">
        <v>0</v>
      </c>
      <c r="M14" s="35">
        <v>0</v>
      </c>
      <c r="N14" s="34">
        <f>H14+I14+J14+K14+L14+M14</f>
        <v>4109.25</v>
      </c>
      <c r="O14" s="34">
        <v>325.68</v>
      </c>
      <c r="P14" s="34">
        <f>H14*1.1875%</f>
        <v>48.797343750000003</v>
      </c>
      <c r="Q14" s="34">
        <v>0</v>
      </c>
      <c r="R14" s="34">
        <v>0</v>
      </c>
      <c r="S14" s="34">
        <v>0</v>
      </c>
      <c r="T14" s="34">
        <v>0</v>
      </c>
      <c r="U14" s="34">
        <f>O14+P14+Q14+R14+S14+T14</f>
        <v>374.47734374999999</v>
      </c>
      <c r="V14" s="34">
        <f>N14-U14</f>
        <v>3734.7726562500002</v>
      </c>
      <c r="W14" s="34"/>
      <c r="X14" s="35">
        <f>V14-W14</f>
        <v>3734.7726562500002</v>
      </c>
      <c r="Y14" s="23"/>
    </row>
    <row r="15" spans="2:25" s="27" customFormat="1" ht="63.75" customHeight="1" x14ac:dyDescent="0.3">
      <c r="B15" s="22" t="s">
        <v>135</v>
      </c>
      <c r="C15" s="29"/>
      <c r="D15" s="30">
        <v>1100</v>
      </c>
      <c r="E15" s="30">
        <v>1000</v>
      </c>
      <c r="F15" s="31">
        <v>273.95</v>
      </c>
      <c r="G15" s="32"/>
      <c r="H15" s="33">
        <f>F15*G15</f>
        <v>0</v>
      </c>
      <c r="I15" s="34">
        <v>0</v>
      </c>
      <c r="J15" s="34">
        <v>0</v>
      </c>
      <c r="K15" s="34">
        <v>0</v>
      </c>
      <c r="L15" s="35">
        <v>0</v>
      </c>
      <c r="M15" s="35">
        <v>0</v>
      </c>
      <c r="N15" s="34">
        <f>H15+I15+J15+K15+L15+M15</f>
        <v>0</v>
      </c>
      <c r="O15" s="34"/>
      <c r="P15" s="34"/>
      <c r="Q15" s="34">
        <v>0</v>
      </c>
      <c r="R15" s="34">
        <v>0</v>
      </c>
      <c r="S15" s="34">
        <v>0</v>
      </c>
      <c r="T15" s="34">
        <v>0</v>
      </c>
      <c r="U15" s="34">
        <f>O15+P15+Q15+R15+S15+T15</f>
        <v>0</v>
      </c>
      <c r="V15" s="34">
        <f>N15-U15</f>
        <v>0</v>
      </c>
      <c r="W15" s="34"/>
      <c r="X15" s="35">
        <f>V15-W15</f>
        <v>0</v>
      </c>
      <c r="Y15" s="23"/>
    </row>
    <row r="16" spans="2:25" s="27" customFormat="1" ht="63.75" customHeight="1" x14ac:dyDescent="0.3">
      <c r="B16" s="22" t="s">
        <v>135</v>
      </c>
      <c r="C16" s="29"/>
      <c r="D16" s="30">
        <v>1100</v>
      </c>
      <c r="E16" s="30">
        <v>1000</v>
      </c>
      <c r="F16" s="31">
        <v>273.95</v>
      </c>
      <c r="G16" s="32">
        <v>15</v>
      </c>
      <c r="H16" s="33">
        <f>F16*G16</f>
        <v>4109.25</v>
      </c>
      <c r="I16" s="34">
        <v>0</v>
      </c>
      <c r="J16" s="34">
        <v>0</v>
      </c>
      <c r="K16" s="34">
        <v>0</v>
      </c>
      <c r="L16" s="35">
        <v>0</v>
      </c>
      <c r="M16" s="35">
        <v>0</v>
      </c>
      <c r="N16" s="34">
        <f>H16+I16+J16+K16+L16+M16</f>
        <v>4109.25</v>
      </c>
      <c r="O16" s="34">
        <v>325.68</v>
      </c>
      <c r="P16" s="34">
        <f>H16*1.1875%</f>
        <v>48.797343750000003</v>
      </c>
      <c r="Q16" s="34">
        <v>0</v>
      </c>
      <c r="R16" s="34">
        <v>0</v>
      </c>
      <c r="S16" s="34">
        <v>0</v>
      </c>
      <c r="T16" s="34">
        <v>0</v>
      </c>
      <c r="U16" s="34">
        <f>O16+P16+Q16+R16+S16+T16</f>
        <v>374.47734374999999</v>
      </c>
      <c r="V16" s="34">
        <f>N16-U16</f>
        <v>3734.7726562500002</v>
      </c>
      <c r="W16" s="34"/>
      <c r="X16" s="35">
        <f>V16-W16</f>
        <v>3734.7726562500002</v>
      </c>
      <c r="Y16" s="23"/>
    </row>
    <row r="17" spans="2:25" s="27" customFormat="1" ht="63.75" customHeight="1" x14ac:dyDescent="0.3">
      <c r="B17" s="21" t="s">
        <v>135</v>
      </c>
      <c r="C17" s="29"/>
      <c r="D17" s="30">
        <v>1100</v>
      </c>
      <c r="E17" s="30">
        <v>1000</v>
      </c>
      <c r="F17" s="31">
        <v>273.95</v>
      </c>
      <c r="G17" s="32"/>
      <c r="H17" s="33">
        <f>F17*G17</f>
        <v>0</v>
      </c>
      <c r="I17" s="34">
        <v>0</v>
      </c>
      <c r="J17" s="34">
        <v>0</v>
      </c>
      <c r="K17" s="34"/>
      <c r="L17" s="34">
        <v>0</v>
      </c>
      <c r="M17" s="34">
        <v>0</v>
      </c>
      <c r="N17" s="34">
        <f>H17+I17+J17+K17+L17+M17</f>
        <v>0</v>
      </c>
      <c r="O17" s="34"/>
      <c r="P17" s="34">
        <f>H17*1.1875%</f>
        <v>0</v>
      </c>
      <c r="Q17" s="34">
        <v>0</v>
      </c>
      <c r="R17" s="34">
        <v>0</v>
      </c>
      <c r="S17" s="34">
        <v>0</v>
      </c>
      <c r="T17" s="34">
        <v>0</v>
      </c>
      <c r="U17" s="34">
        <f>O17+P17+Q17+R17+S17+T17</f>
        <v>0</v>
      </c>
      <c r="V17" s="34">
        <f>N17-U17</f>
        <v>0</v>
      </c>
      <c r="W17" s="34">
        <v>0</v>
      </c>
      <c r="X17" s="35">
        <f>V17-W17</f>
        <v>0</v>
      </c>
      <c r="Y17" s="23"/>
    </row>
    <row r="18" spans="2:25" s="27" customFormat="1" ht="63.75" customHeight="1" x14ac:dyDescent="0.3">
      <c r="B18" s="22" t="s">
        <v>135</v>
      </c>
      <c r="C18" s="29"/>
      <c r="D18" s="30">
        <v>1100</v>
      </c>
      <c r="E18" s="30">
        <v>1000</v>
      </c>
      <c r="F18" s="31">
        <v>273.95</v>
      </c>
      <c r="G18" s="32">
        <v>15</v>
      </c>
      <c r="H18" s="33">
        <f>F18*G18</f>
        <v>4109.25</v>
      </c>
      <c r="I18" s="34">
        <v>0</v>
      </c>
      <c r="J18" s="34">
        <v>0</v>
      </c>
      <c r="K18" s="34"/>
      <c r="L18" s="35">
        <v>0</v>
      </c>
      <c r="M18" s="35">
        <v>0</v>
      </c>
      <c r="N18" s="34">
        <f>H18+I18+J18+K18+L18+M18</f>
        <v>4109.25</v>
      </c>
      <c r="O18" s="34">
        <v>325.68</v>
      </c>
      <c r="P18" s="34">
        <f>H18*1.1875%</f>
        <v>48.797343750000003</v>
      </c>
      <c r="Q18" s="34">
        <v>0</v>
      </c>
      <c r="R18" s="34">
        <v>0</v>
      </c>
      <c r="S18" s="34">
        <v>0</v>
      </c>
      <c r="T18" s="34">
        <v>0</v>
      </c>
      <c r="U18" s="34">
        <f>O18+P18+Q18+R18+S18+T18</f>
        <v>374.47734374999999</v>
      </c>
      <c r="V18" s="34">
        <f>N18-U18</f>
        <v>3734.7726562500002</v>
      </c>
      <c r="W18" s="34">
        <v>0</v>
      </c>
      <c r="X18" s="35">
        <f>V18-W18</f>
        <v>3734.7726562500002</v>
      </c>
      <c r="Y18" s="23"/>
    </row>
    <row r="19" spans="2:25" s="27" customFormat="1" ht="63.75" customHeight="1" x14ac:dyDescent="0.3">
      <c r="B19" s="22" t="s">
        <v>136</v>
      </c>
      <c r="C19" s="29"/>
      <c r="D19" s="30">
        <v>1100</v>
      </c>
      <c r="E19" s="30">
        <v>1000</v>
      </c>
      <c r="F19" s="31">
        <v>166.19</v>
      </c>
      <c r="G19" s="32"/>
      <c r="H19" s="33">
        <f>F19*G19</f>
        <v>0</v>
      </c>
      <c r="I19" s="34">
        <v>0</v>
      </c>
      <c r="J19" s="34">
        <v>0</v>
      </c>
      <c r="K19" s="34">
        <v>0</v>
      </c>
      <c r="L19" s="35">
        <v>0</v>
      </c>
      <c r="M19" s="35"/>
      <c r="N19" s="34">
        <f>H19+I19+J19+K19+L19+M19</f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f>O19+P19+Q19+R19+S19+T19</f>
        <v>0</v>
      </c>
      <c r="V19" s="34">
        <f>N19-U19</f>
        <v>0</v>
      </c>
      <c r="W19" s="34">
        <v>0</v>
      </c>
      <c r="X19" s="35">
        <f>V19-W19</f>
        <v>0</v>
      </c>
      <c r="Y19" s="23"/>
    </row>
    <row r="20" spans="2:25" s="27" customFormat="1" ht="63.75" customHeight="1" x14ac:dyDescent="0.3">
      <c r="B20" s="22" t="s">
        <v>136</v>
      </c>
      <c r="C20" s="29"/>
      <c r="D20" s="30">
        <v>1100</v>
      </c>
      <c r="E20" s="30">
        <v>1000</v>
      </c>
      <c r="F20" s="31">
        <v>176.23</v>
      </c>
      <c r="G20" s="32"/>
      <c r="H20" s="33">
        <f>F20*G20</f>
        <v>0</v>
      </c>
      <c r="I20" s="34">
        <v>0</v>
      </c>
      <c r="J20" s="34">
        <v>0</v>
      </c>
      <c r="K20" s="34">
        <v>0</v>
      </c>
      <c r="L20" s="35">
        <v>0</v>
      </c>
      <c r="M20" s="35">
        <v>0</v>
      </c>
      <c r="N20" s="34">
        <f>H20+I20+J20+K20+L20+M20</f>
        <v>0</v>
      </c>
      <c r="O20" s="34"/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f>O20+P20+Q20+R20+S20+T20</f>
        <v>0</v>
      </c>
      <c r="V20" s="34">
        <f>N20-U20</f>
        <v>0</v>
      </c>
      <c r="W20" s="34">
        <v>0</v>
      </c>
      <c r="X20" s="35">
        <f>V20-W20</f>
        <v>0</v>
      </c>
      <c r="Y20" s="23"/>
    </row>
    <row r="21" spans="2:25" s="27" customFormat="1" ht="63.75" customHeight="1" x14ac:dyDescent="0.3">
      <c r="B21" s="22" t="s">
        <v>135</v>
      </c>
      <c r="C21" s="29"/>
      <c r="D21" s="30">
        <v>1100</v>
      </c>
      <c r="E21" s="30">
        <v>1000</v>
      </c>
      <c r="F21" s="31">
        <v>273.95</v>
      </c>
      <c r="G21" s="32">
        <v>15</v>
      </c>
      <c r="H21" s="33">
        <f>F21*G21</f>
        <v>4109.25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f>H21+I21+J21+K21+L21+M21</f>
        <v>4109.25</v>
      </c>
      <c r="O21" s="34">
        <v>325.68</v>
      </c>
      <c r="P21" s="34">
        <f>H21*1.1875%</f>
        <v>48.797343750000003</v>
      </c>
      <c r="Q21" s="34">
        <v>0</v>
      </c>
      <c r="R21" s="34">
        <v>0</v>
      </c>
      <c r="S21" s="34">
        <v>0</v>
      </c>
      <c r="T21" s="34">
        <v>0</v>
      </c>
      <c r="U21" s="34">
        <f>O21+P21+Q21+R21+S21+T21</f>
        <v>374.47734374999999</v>
      </c>
      <c r="V21" s="34">
        <f>N21-U21</f>
        <v>3734.7726562500002</v>
      </c>
      <c r="W21" s="34">
        <v>0</v>
      </c>
      <c r="X21" s="35">
        <f>V21-W21</f>
        <v>3734.7726562500002</v>
      </c>
      <c r="Y21" s="23"/>
    </row>
    <row r="22" spans="2:25" s="27" customFormat="1" ht="63.75" customHeight="1" x14ac:dyDescent="0.3">
      <c r="B22" s="22" t="s">
        <v>135</v>
      </c>
      <c r="C22" s="29"/>
      <c r="D22" s="30">
        <v>1100</v>
      </c>
      <c r="E22" s="30">
        <v>1000</v>
      </c>
      <c r="F22" s="31">
        <v>273.95</v>
      </c>
      <c r="G22" s="32">
        <v>15</v>
      </c>
      <c r="H22" s="33">
        <f>F22*G22</f>
        <v>4109.25</v>
      </c>
      <c r="I22" s="34">
        <v>0</v>
      </c>
      <c r="J22" s="34">
        <v>0</v>
      </c>
      <c r="K22" s="38"/>
      <c r="L22" s="38">
        <v>0</v>
      </c>
      <c r="M22" s="39">
        <v>0</v>
      </c>
      <c r="N22" s="34">
        <f>H22+I22+J22+K22+L22+M22</f>
        <v>4109.25</v>
      </c>
      <c r="O22" s="34">
        <v>325.68</v>
      </c>
      <c r="P22" s="34">
        <f>H22*1.1875%</f>
        <v>48.797343750000003</v>
      </c>
      <c r="Q22" s="34">
        <v>0</v>
      </c>
      <c r="R22" s="34">
        <v>0</v>
      </c>
      <c r="S22" s="34">
        <v>0</v>
      </c>
      <c r="T22" s="34">
        <v>0</v>
      </c>
      <c r="U22" s="34">
        <f>O22+P22+Q22+R22+S22+T22</f>
        <v>374.47734374999999</v>
      </c>
      <c r="V22" s="34">
        <f>N22-U22</f>
        <v>3734.7726562500002</v>
      </c>
      <c r="W22" s="34"/>
      <c r="X22" s="35">
        <f>V22-W22</f>
        <v>3734.7726562500002</v>
      </c>
      <c r="Y22" s="23"/>
    </row>
    <row r="23" spans="2:25" s="27" customFormat="1" ht="63.75" customHeight="1" x14ac:dyDescent="0.3">
      <c r="B23" s="22" t="s">
        <v>135</v>
      </c>
      <c r="C23" s="29"/>
      <c r="D23" s="30">
        <v>1100</v>
      </c>
      <c r="E23" s="30">
        <v>1000</v>
      </c>
      <c r="F23" s="31">
        <v>273.95</v>
      </c>
      <c r="G23" s="32">
        <v>15</v>
      </c>
      <c r="H23" s="33">
        <f>F23*G23</f>
        <v>4109.25</v>
      </c>
      <c r="I23" s="34">
        <v>0</v>
      </c>
      <c r="J23" s="34">
        <v>0</v>
      </c>
      <c r="K23" s="34"/>
      <c r="L23" s="34">
        <v>0</v>
      </c>
      <c r="M23" s="34">
        <v>0</v>
      </c>
      <c r="N23" s="34">
        <f>H23+I23+J23+K23+L23+M23</f>
        <v>4109.25</v>
      </c>
      <c r="O23" s="34">
        <v>325.68</v>
      </c>
      <c r="P23" s="34">
        <f>H23*1.1875%</f>
        <v>48.797343750000003</v>
      </c>
      <c r="Q23" s="34">
        <v>0</v>
      </c>
      <c r="R23" s="34">
        <v>0</v>
      </c>
      <c r="S23" s="34">
        <v>0</v>
      </c>
      <c r="T23" s="34">
        <v>0</v>
      </c>
      <c r="U23" s="34">
        <f>O23+P23+Q23+R23+S23+T23</f>
        <v>374.47734374999999</v>
      </c>
      <c r="V23" s="34">
        <f>N23-U23</f>
        <v>3734.7726562500002</v>
      </c>
      <c r="W23" s="34">
        <v>0</v>
      </c>
      <c r="X23" s="35">
        <f>V23-W23</f>
        <v>3734.7726562500002</v>
      </c>
      <c r="Y23" s="23"/>
    </row>
    <row r="24" spans="2:25" s="27" customFormat="1" ht="63.75" hidden="1" customHeight="1" x14ac:dyDescent="0.3">
      <c r="B24" s="22" t="s">
        <v>135</v>
      </c>
      <c r="C24" s="29"/>
      <c r="D24" s="30">
        <v>1100</v>
      </c>
      <c r="E24" s="30">
        <v>1000</v>
      </c>
      <c r="F24" s="31">
        <v>273.95</v>
      </c>
      <c r="G24" s="32">
        <v>0</v>
      </c>
      <c r="H24" s="33">
        <f>F24*G24</f>
        <v>0</v>
      </c>
      <c r="I24" s="34">
        <v>0</v>
      </c>
      <c r="J24" s="34">
        <v>0</v>
      </c>
      <c r="K24" s="34"/>
      <c r="L24" s="34">
        <v>0</v>
      </c>
      <c r="M24" s="34">
        <v>0</v>
      </c>
      <c r="N24" s="34">
        <f>H24+I24+J24+K24+L24+M24</f>
        <v>0</v>
      </c>
      <c r="O24" s="34"/>
      <c r="P24" s="34">
        <f>H24*1.1875%</f>
        <v>0</v>
      </c>
      <c r="Q24" s="34">
        <v>0</v>
      </c>
      <c r="R24" s="34">
        <v>0</v>
      </c>
      <c r="S24" s="34">
        <v>0</v>
      </c>
      <c r="T24" s="34">
        <v>0</v>
      </c>
      <c r="U24" s="34">
        <f>O24+P24+Q24+R24+S24+T24</f>
        <v>0</v>
      </c>
      <c r="V24" s="34">
        <f>N24-U24</f>
        <v>0</v>
      </c>
      <c r="W24" s="34">
        <v>0</v>
      </c>
      <c r="X24" s="35">
        <f>V24-W24</f>
        <v>0</v>
      </c>
      <c r="Y24" s="23"/>
    </row>
    <row r="25" spans="2:25" s="27" customFormat="1" ht="63.75" hidden="1" customHeight="1" x14ac:dyDescent="0.3">
      <c r="B25" s="22" t="s">
        <v>135</v>
      </c>
      <c r="C25" s="29"/>
      <c r="D25" s="30">
        <v>1100</v>
      </c>
      <c r="E25" s="30">
        <v>1000</v>
      </c>
      <c r="F25" s="31">
        <v>273.95</v>
      </c>
      <c r="G25" s="32"/>
      <c r="H25" s="33">
        <f>F25*G25</f>
        <v>0</v>
      </c>
      <c r="I25" s="34">
        <v>0</v>
      </c>
      <c r="J25" s="34">
        <v>0</v>
      </c>
      <c r="K25" s="34"/>
      <c r="L25" s="34">
        <v>0</v>
      </c>
      <c r="M25" s="34">
        <v>0</v>
      </c>
      <c r="N25" s="34">
        <f>H25+I25+J25+K25+L25+M25</f>
        <v>0</v>
      </c>
      <c r="O25" s="34"/>
      <c r="P25" s="34">
        <f>H25*1.1875%</f>
        <v>0</v>
      </c>
      <c r="Q25" s="34">
        <v>0</v>
      </c>
      <c r="R25" s="34">
        <v>0</v>
      </c>
      <c r="S25" s="34">
        <v>0</v>
      </c>
      <c r="T25" s="34">
        <v>0</v>
      </c>
      <c r="U25" s="34">
        <f>O25+P25+Q25+R25+S25+T25</f>
        <v>0</v>
      </c>
      <c r="V25" s="34">
        <f>N25-U25</f>
        <v>0</v>
      </c>
      <c r="W25" s="34"/>
      <c r="X25" s="35">
        <f>V25-W25</f>
        <v>0</v>
      </c>
      <c r="Y25" s="23"/>
    </row>
    <row r="26" spans="2:25" s="27" customFormat="1" ht="63.75" hidden="1" customHeight="1" x14ac:dyDescent="0.3">
      <c r="B26" s="22" t="s">
        <v>135</v>
      </c>
      <c r="C26" s="29"/>
      <c r="D26" s="30">
        <v>1100</v>
      </c>
      <c r="E26" s="30">
        <v>1000</v>
      </c>
      <c r="F26" s="31">
        <v>273.95</v>
      </c>
      <c r="G26" s="32">
        <v>0</v>
      </c>
      <c r="H26" s="33">
        <f>F26*G26</f>
        <v>0</v>
      </c>
      <c r="I26" s="34">
        <v>0</v>
      </c>
      <c r="J26" s="34">
        <v>0</v>
      </c>
      <c r="K26" s="34"/>
      <c r="L26" s="34">
        <v>0</v>
      </c>
      <c r="M26" s="34">
        <v>0</v>
      </c>
      <c r="N26" s="34">
        <f>H26+I26+J26+K26+L26+M26</f>
        <v>0</v>
      </c>
      <c r="O26" s="34">
        <v>0</v>
      </c>
      <c r="P26" s="34">
        <f>H26*1.1875%</f>
        <v>0</v>
      </c>
      <c r="Q26" s="34">
        <v>0</v>
      </c>
      <c r="R26" s="34">
        <v>0</v>
      </c>
      <c r="S26" s="34">
        <v>0</v>
      </c>
      <c r="T26" s="34">
        <v>0</v>
      </c>
      <c r="U26" s="34">
        <f>O26+P26+Q26+R26+S26+T26</f>
        <v>0</v>
      </c>
      <c r="V26" s="34">
        <f>N26-U26</f>
        <v>0</v>
      </c>
      <c r="W26" s="34">
        <v>0</v>
      </c>
      <c r="X26" s="35">
        <f>V26-W26</f>
        <v>0</v>
      </c>
      <c r="Y26" s="23"/>
    </row>
    <row r="27" spans="2:25" s="27" customFormat="1" ht="63.75" hidden="1" customHeight="1" x14ac:dyDescent="0.3">
      <c r="B27" s="22" t="s">
        <v>135</v>
      </c>
      <c r="C27" s="29"/>
      <c r="D27" s="30">
        <v>1100</v>
      </c>
      <c r="E27" s="30">
        <v>1000</v>
      </c>
      <c r="F27" s="31">
        <v>273.95</v>
      </c>
      <c r="G27" s="32"/>
      <c r="H27" s="33">
        <f>F27*G27</f>
        <v>0</v>
      </c>
      <c r="I27" s="34">
        <v>0</v>
      </c>
      <c r="J27" s="34">
        <v>0</v>
      </c>
      <c r="K27" s="34"/>
      <c r="L27" s="34">
        <v>0</v>
      </c>
      <c r="M27" s="34">
        <v>0</v>
      </c>
      <c r="N27" s="34">
        <f>H27+I27+J27+K27+L27+M27</f>
        <v>0</v>
      </c>
      <c r="O27" s="34"/>
      <c r="P27" s="34">
        <f>H27*1.1875%</f>
        <v>0</v>
      </c>
      <c r="Q27" s="34">
        <v>0</v>
      </c>
      <c r="R27" s="34">
        <v>0</v>
      </c>
      <c r="S27" s="34">
        <v>0</v>
      </c>
      <c r="T27" s="34">
        <v>0</v>
      </c>
      <c r="U27" s="34">
        <f>O27+P27+Q27+R27+S27+T27</f>
        <v>0</v>
      </c>
      <c r="V27" s="34">
        <f>N27-U27</f>
        <v>0</v>
      </c>
      <c r="W27" s="34">
        <v>0</v>
      </c>
      <c r="X27" s="35">
        <f>V27-W27</f>
        <v>0</v>
      </c>
      <c r="Y27" s="23"/>
    </row>
    <row r="28" spans="2:25" s="27" customFormat="1" ht="63.75" hidden="1" customHeight="1" x14ac:dyDescent="0.3">
      <c r="B28" s="22" t="s">
        <v>135</v>
      </c>
      <c r="C28" s="29"/>
      <c r="D28" s="30">
        <v>1100</v>
      </c>
      <c r="E28" s="30">
        <v>1000</v>
      </c>
      <c r="F28" s="31">
        <v>273.95</v>
      </c>
      <c r="G28" s="32">
        <v>0</v>
      </c>
      <c r="H28" s="33">
        <f>F28*G28</f>
        <v>0</v>
      </c>
      <c r="I28" s="34">
        <v>0</v>
      </c>
      <c r="J28" s="34">
        <v>0</v>
      </c>
      <c r="K28" s="34"/>
      <c r="L28" s="34">
        <v>0</v>
      </c>
      <c r="M28" s="34">
        <v>0</v>
      </c>
      <c r="N28" s="34">
        <f>H28+I28+J28+K28+L28+M28</f>
        <v>0</v>
      </c>
      <c r="O28" s="34">
        <v>0</v>
      </c>
      <c r="P28" s="34">
        <f>H28*1.1875%</f>
        <v>0</v>
      </c>
      <c r="Q28" s="34">
        <v>0</v>
      </c>
      <c r="R28" s="34">
        <v>0</v>
      </c>
      <c r="S28" s="34">
        <v>0</v>
      </c>
      <c r="T28" s="34">
        <v>0</v>
      </c>
      <c r="U28" s="34">
        <f>O28+P28+Q28+R28+S28+T28</f>
        <v>0</v>
      </c>
      <c r="V28" s="34">
        <f>N28-U28</f>
        <v>0</v>
      </c>
      <c r="W28" s="34">
        <v>0</v>
      </c>
      <c r="X28" s="35">
        <f>V28-W28</f>
        <v>0</v>
      </c>
      <c r="Y28" s="23"/>
    </row>
    <row r="29" spans="2:25" s="27" customFormat="1" ht="63.75" customHeight="1" x14ac:dyDescent="0.3">
      <c r="B29" s="21" t="s">
        <v>135</v>
      </c>
      <c r="C29" s="29"/>
      <c r="D29" s="30">
        <v>1100</v>
      </c>
      <c r="E29" s="30">
        <v>1000</v>
      </c>
      <c r="F29" s="31">
        <v>273.95</v>
      </c>
      <c r="G29" s="32">
        <v>15</v>
      </c>
      <c r="H29" s="33">
        <f>F29*G29</f>
        <v>4109.25</v>
      </c>
      <c r="I29" s="34">
        <v>0</v>
      </c>
      <c r="J29" s="34">
        <v>0</v>
      </c>
      <c r="K29" s="39"/>
      <c r="L29" s="39">
        <v>0</v>
      </c>
      <c r="M29" s="39">
        <v>0</v>
      </c>
      <c r="N29" s="34">
        <f>H29+I29+J29+K29+L29+M29</f>
        <v>4109.25</v>
      </c>
      <c r="O29" s="34">
        <v>325.68</v>
      </c>
      <c r="P29" s="34">
        <f>H29*1.1875%</f>
        <v>48.797343750000003</v>
      </c>
      <c r="Q29" s="34"/>
      <c r="R29" s="34">
        <v>0</v>
      </c>
      <c r="S29" s="34">
        <v>0</v>
      </c>
      <c r="T29" s="34">
        <v>0</v>
      </c>
      <c r="U29" s="34">
        <f>O29+P29+Q29+R29+S29+T29</f>
        <v>374.47734374999999</v>
      </c>
      <c r="V29" s="34">
        <f>N29-U29</f>
        <v>3734.7726562500002</v>
      </c>
      <c r="W29" s="34">
        <v>0</v>
      </c>
      <c r="X29" s="35">
        <f>V29-W29</f>
        <v>3734.7726562500002</v>
      </c>
      <c r="Y29" s="23"/>
    </row>
    <row r="30" spans="2:25" s="27" customFormat="1" ht="63.75" customHeight="1" x14ac:dyDescent="0.3">
      <c r="B30" s="22" t="s">
        <v>135</v>
      </c>
      <c r="C30" s="29"/>
      <c r="D30" s="30">
        <v>1100</v>
      </c>
      <c r="E30" s="30">
        <v>1000</v>
      </c>
      <c r="F30" s="31">
        <v>273.95</v>
      </c>
      <c r="G30" s="32">
        <v>15</v>
      </c>
      <c r="H30" s="33">
        <f>F30*G30</f>
        <v>4109.25</v>
      </c>
      <c r="I30" s="34">
        <v>0</v>
      </c>
      <c r="J30" s="34">
        <v>0</v>
      </c>
      <c r="K30" s="39"/>
      <c r="L30" s="39">
        <v>0</v>
      </c>
      <c r="M30" s="39">
        <v>0</v>
      </c>
      <c r="N30" s="34">
        <f>H30+I30+J30+K30+L30+M30</f>
        <v>4109.25</v>
      </c>
      <c r="O30" s="34">
        <v>325.68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f>O30+P30+Q30+R30+S30+T30</f>
        <v>325.68</v>
      </c>
      <c r="V30" s="34">
        <f>N30-U30</f>
        <v>3783.57</v>
      </c>
      <c r="W30" s="34">
        <v>0</v>
      </c>
      <c r="X30" s="35">
        <f>V30-W30</f>
        <v>3783.57</v>
      </c>
      <c r="Y30" s="23"/>
    </row>
    <row r="31" spans="2:25" s="27" customFormat="1" ht="63.75" hidden="1" customHeight="1" x14ac:dyDescent="0.3">
      <c r="B31" s="22" t="s">
        <v>135</v>
      </c>
      <c r="C31" s="29"/>
      <c r="D31" s="30">
        <v>1100</v>
      </c>
      <c r="E31" s="30">
        <v>1000</v>
      </c>
      <c r="F31" s="31">
        <v>273.95</v>
      </c>
      <c r="G31" s="37"/>
      <c r="H31" s="33">
        <f>F31*G31</f>
        <v>0</v>
      </c>
      <c r="I31" s="34">
        <v>0</v>
      </c>
      <c r="J31" s="34">
        <v>0</v>
      </c>
      <c r="K31" s="39"/>
      <c r="L31" s="39">
        <v>0</v>
      </c>
      <c r="M31" s="39">
        <v>0</v>
      </c>
      <c r="N31" s="34">
        <f>H31+I31+J31+K31+L31+M31</f>
        <v>0</v>
      </c>
      <c r="O31" s="34"/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f>O31+P31+Q31+R31+S31+T31</f>
        <v>0</v>
      </c>
      <c r="V31" s="34">
        <f>N31-U31</f>
        <v>0</v>
      </c>
      <c r="W31" s="34">
        <v>0</v>
      </c>
      <c r="X31" s="35">
        <f>V31-W31</f>
        <v>0</v>
      </c>
      <c r="Y31" s="23"/>
    </row>
    <row r="32" spans="2:25" s="27" customFormat="1" ht="63.75" hidden="1" customHeight="1" x14ac:dyDescent="0.3">
      <c r="B32" s="22" t="s">
        <v>135</v>
      </c>
      <c r="C32" s="36"/>
      <c r="D32" s="30">
        <v>1100</v>
      </c>
      <c r="E32" s="30">
        <v>1000</v>
      </c>
      <c r="F32" s="31">
        <v>273.95</v>
      </c>
      <c r="G32" s="37">
        <v>0</v>
      </c>
      <c r="H32" s="31">
        <f>F32*G32</f>
        <v>0</v>
      </c>
      <c r="I32" s="34">
        <v>0</v>
      </c>
      <c r="J32" s="34">
        <v>0</v>
      </c>
      <c r="K32" s="39">
        <v>0</v>
      </c>
      <c r="L32" s="39">
        <v>0</v>
      </c>
      <c r="M32" s="39">
        <v>0</v>
      </c>
      <c r="N32" s="34">
        <f>H32+I32+J32+K32+L32+M32</f>
        <v>0</v>
      </c>
      <c r="O32" s="34">
        <v>0</v>
      </c>
      <c r="P32" s="34">
        <f>H32*1.1875%</f>
        <v>0</v>
      </c>
      <c r="Q32" s="34">
        <v>0</v>
      </c>
      <c r="R32" s="35">
        <v>0</v>
      </c>
      <c r="S32" s="35">
        <v>0</v>
      </c>
      <c r="T32" s="35">
        <v>0</v>
      </c>
      <c r="U32" s="34">
        <f>O32+P32+Q32+R32+S32+T32</f>
        <v>0</v>
      </c>
      <c r="V32" s="35">
        <f>N32-U32</f>
        <v>0</v>
      </c>
      <c r="W32" s="35">
        <v>0</v>
      </c>
      <c r="X32" s="35">
        <f>V32-W32</f>
        <v>0</v>
      </c>
      <c r="Y32" s="24"/>
    </row>
    <row r="33" spans="2:25" s="27" customFormat="1" ht="63.75" hidden="1" customHeight="1" x14ac:dyDescent="0.3">
      <c r="B33" s="22" t="s">
        <v>135</v>
      </c>
      <c r="C33" s="36"/>
      <c r="D33" s="30">
        <v>1100</v>
      </c>
      <c r="E33" s="30">
        <v>1000</v>
      </c>
      <c r="F33" s="31">
        <v>273.95</v>
      </c>
      <c r="G33" s="37"/>
      <c r="H33" s="31">
        <f>F33*G33</f>
        <v>0</v>
      </c>
      <c r="I33" s="34">
        <v>0</v>
      </c>
      <c r="J33" s="34">
        <v>0</v>
      </c>
      <c r="K33" s="39">
        <v>0</v>
      </c>
      <c r="L33" s="39">
        <v>0</v>
      </c>
      <c r="M33" s="39">
        <v>0</v>
      </c>
      <c r="N33" s="34">
        <f>H33+I33+J33+K33+L33+M33</f>
        <v>0</v>
      </c>
      <c r="O33" s="34"/>
      <c r="P33" s="34">
        <v>0</v>
      </c>
      <c r="Q33" s="34">
        <v>0</v>
      </c>
      <c r="R33" s="35">
        <v>0</v>
      </c>
      <c r="S33" s="35">
        <v>0</v>
      </c>
      <c r="T33" s="35">
        <v>0</v>
      </c>
      <c r="U33" s="34">
        <f>O33+P33+Q33+R33+S33+T33</f>
        <v>0</v>
      </c>
      <c r="V33" s="35">
        <f>N33-U33</f>
        <v>0</v>
      </c>
      <c r="W33" s="35">
        <v>0</v>
      </c>
      <c r="X33" s="35">
        <f>V33-W33</f>
        <v>0</v>
      </c>
      <c r="Y33" s="24"/>
    </row>
    <row r="34" spans="2:25" s="27" customFormat="1" ht="63.75" customHeight="1" x14ac:dyDescent="0.3">
      <c r="B34" s="22" t="s">
        <v>135</v>
      </c>
      <c r="C34" s="36"/>
      <c r="D34" s="30">
        <v>1100</v>
      </c>
      <c r="E34" s="30">
        <v>1000</v>
      </c>
      <c r="F34" s="31">
        <v>273.95</v>
      </c>
      <c r="G34" s="37">
        <v>15</v>
      </c>
      <c r="H34" s="31">
        <f>F34*G34</f>
        <v>4109.25</v>
      </c>
      <c r="I34" s="34">
        <v>0</v>
      </c>
      <c r="J34" s="34">
        <v>0</v>
      </c>
      <c r="K34" s="39"/>
      <c r="L34" s="39">
        <v>0</v>
      </c>
      <c r="M34" s="39">
        <v>0</v>
      </c>
      <c r="N34" s="34">
        <f>H34+I34+J34+K34+L34+M34</f>
        <v>4109.25</v>
      </c>
      <c r="O34" s="34">
        <v>325.68</v>
      </c>
      <c r="P34" s="34">
        <f>H34*1.1875%</f>
        <v>48.797343750000003</v>
      </c>
      <c r="Q34" s="34">
        <v>0</v>
      </c>
      <c r="R34" s="35">
        <v>0</v>
      </c>
      <c r="S34" s="35">
        <v>0</v>
      </c>
      <c r="T34" s="35">
        <v>0</v>
      </c>
      <c r="U34" s="34">
        <f>O34+P34+Q34+R34+S34+T34</f>
        <v>374.47734374999999</v>
      </c>
      <c r="V34" s="35">
        <f>N34-U34</f>
        <v>3734.7726562500002</v>
      </c>
      <c r="W34" s="35">
        <v>0</v>
      </c>
      <c r="X34" s="35">
        <f>V34-W34</f>
        <v>3734.7726562500002</v>
      </c>
      <c r="Y34" s="24"/>
    </row>
    <row r="35" spans="2:25" s="27" customFormat="1" ht="63.75" hidden="1" customHeight="1" x14ac:dyDescent="0.3">
      <c r="B35" s="22" t="s">
        <v>135</v>
      </c>
      <c r="C35" s="36"/>
      <c r="D35" s="30">
        <v>1100</v>
      </c>
      <c r="E35" s="30">
        <v>1000</v>
      </c>
      <c r="F35" s="31">
        <v>273.95</v>
      </c>
      <c r="G35" s="37">
        <v>0</v>
      </c>
      <c r="H35" s="31">
        <f>F35*G35</f>
        <v>0</v>
      </c>
      <c r="I35" s="34">
        <v>0</v>
      </c>
      <c r="J35" s="34">
        <v>0</v>
      </c>
      <c r="K35" s="39">
        <v>0</v>
      </c>
      <c r="L35" s="39">
        <v>0</v>
      </c>
      <c r="M35" s="39">
        <v>0</v>
      </c>
      <c r="N35" s="34">
        <f>H35+I35+J35+K35+L35+M35</f>
        <v>0</v>
      </c>
      <c r="O35" s="34">
        <v>0</v>
      </c>
      <c r="P35" s="34">
        <f>H35*1.1875%</f>
        <v>0</v>
      </c>
      <c r="Q35" s="34">
        <v>0</v>
      </c>
      <c r="R35" s="35">
        <v>0</v>
      </c>
      <c r="S35" s="35">
        <v>0</v>
      </c>
      <c r="T35" s="35">
        <v>0</v>
      </c>
      <c r="U35" s="34">
        <f>O35+P35+Q35+R35+S35+T35</f>
        <v>0</v>
      </c>
      <c r="V35" s="35">
        <f>N35-U35</f>
        <v>0</v>
      </c>
      <c r="W35" s="35">
        <v>0</v>
      </c>
      <c r="X35" s="35">
        <f>V35-W35</f>
        <v>0</v>
      </c>
      <c r="Y35" s="24"/>
    </row>
    <row r="36" spans="2:25" s="27" customFormat="1" ht="63.75" customHeight="1" x14ac:dyDescent="0.3">
      <c r="B36" s="22" t="s">
        <v>135</v>
      </c>
      <c r="C36" s="36"/>
      <c r="D36" s="30">
        <v>1100</v>
      </c>
      <c r="E36" s="30">
        <v>1000</v>
      </c>
      <c r="F36" s="31">
        <v>273.95</v>
      </c>
      <c r="G36" s="37">
        <v>15</v>
      </c>
      <c r="H36" s="31">
        <f>F36*G36</f>
        <v>4109.25</v>
      </c>
      <c r="I36" s="34">
        <v>0</v>
      </c>
      <c r="J36" s="34">
        <v>0</v>
      </c>
      <c r="K36" s="39"/>
      <c r="L36" s="39">
        <v>0</v>
      </c>
      <c r="M36" s="39">
        <v>0</v>
      </c>
      <c r="N36" s="34">
        <f>H36+I36+J36+K36+L36+M36</f>
        <v>4109.25</v>
      </c>
      <c r="O36" s="34">
        <v>325.68</v>
      </c>
      <c r="P36" s="34">
        <f>H36*1.1875%</f>
        <v>48.797343750000003</v>
      </c>
      <c r="Q36" s="34">
        <v>0</v>
      </c>
      <c r="R36" s="35">
        <v>0</v>
      </c>
      <c r="S36" s="35">
        <v>0</v>
      </c>
      <c r="T36" s="35">
        <v>0</v>
      </c>
      <c r="U36" s="34">
        <f>O36+P36+Q36+R36+S36+T36</f>
        <v>374.47734374999999</v>
      </c>
      <c r="V36" s="35">
        <f>N36-U36</f>
        <v>3734.7726562500002</v>
      </c>
      <c r="W36" s="35">
        <v>0</v>
      </c>
      <c r="X36" s="35">
        <f>V36-W36</f>
        <v>3734.7726562500002</v>
      </c>
      <c r="Y36" s="24"/>
    </row>
    <row r="37" spans="2:25" s="27" customFormat="1" ht="63.75" customHeight="1" x14ac:dyDescent="0.3">
      <c r="B37" s="22" t="s">
        <v>135</v>
      </c>
      <c r="C37" s="36"/>
      <c r="D37" s="30">
        <v>1100</v>
      </c>
      <c r="E37" s="30">
        <v>1000</v>
      </c>
      <c r="F37" s="31">
        <v>273.95</v>
      </c>
      <c r="G37" s="37">
        <v>15</v>
      </c>
      <c r="H37" s="31">
        <f>F37*G37</f>
        <v>4109.25</v>
      </c>
      <c r="I37" s="34">
        <v>0</v>
      </c>
      <c r="J37" s="34">
        <v>0</v>
      </c>
      <c r="K37" s="39">
        <v>0</v>
      </c>
      <c r="L37" s="39">
        <v>0</v>
      </c>
      <c r="M37" s="39">
        <v>0</v>
      </c>
      <c r="N37" s="34">
        <f>H37+I37+J37+K37+L37+M37</f>
        <v>4109.25</v>
      </c>
      <c r="O37" s="34">
        <v>325.68</v>
      </c>
      <c r="P37" s="34">
        <f>H37*1.1875%</f>
        <v>48.797343750000003</v>
      </c>
      <c r="Q37" s="34">
        <v>0</v>
      </c>
      <c r="R37" s="35">
        <v>0</v>
      </c>
      <c r="S37" s="35">
        <v>0</v>
      </c>
      <c r="T37" s="35">
        <v>0</v>
      </c>
      <c r="U37" s="34">
        <f>O37+P37+Q37+R37+S37+T37</f>
        <v>374.47734374999999</v>
      </c>
      <c r="V37" s="35">
        <f>N37-U37</f>
        <v>3734.7726562500002</v>
      </c>
      <c r="W37" s="35">
        <v>0</v>
      </c>
      <c r="X37" s="35">
        <f>V37-W37</f>
        <v>3734.7726562500002</v>
      </c>
      <c r="Y37" s="24"/>
    </row>
    <row r="38" spans="2:25" s="27" customFormat="1" ht="63.75" customHeight="1" x14ac:dyDescent="0.3">
      <c r="B38" s="21" t="s">
        <v>135</v>
      </c>
      <c r="C38" s="29"/>
      <c r="D38" s="30">
        <v>1100</v>
      </c>
      <c r="E38" s="30">
        <v>1000</v>
      </c>
      <c r="F38" s="31">
        <v>273.95</v>
      </c>
      <c r="G38" s="32">
        <v>15</v>
      </c>
      <c r="H38" s="33">
        <f>F38*G38</f>
        <v>4109.25</v>
      </c>
      <c r="I38" s="34">
        <v>0</v>
      </c>
      <c r="J38" s="34">
        <v>0</v>
      </c>
      <c r="K38" s="38"/>
      <c r="L38" s="38">
        <v>0</v>
      </c>
      <c r="M38" s="38">
        <v>0</v>
      </c>
      <c r="N38" s="34">
        <f>H38+I38+J38+K38+L38+M38</f>
        <v>4109.25</v>
      </c>
      <c r="O38" s="34">
        <v>325.68</v>
      </c>
      <c r="P38" s="34">
        <f>H38*1.1875%</f>
        <v>48.797343750000003</v>
      </c>
      <c r="Q38" s="34">
        <v>0</v>
      </c>
      <c r="R38" s="34">
        <v>0</v>
      </c>
      <c r="S38" s="34">
        <v>0</v>
      </c>
      <c r="T38" s="34">
        <v>0</v>
      </c>
      <c r="U38" s="34">
        <f>O38+P38+Q38+R38+S38+T38</f>
        <v>374.47734374999999</v>
      </c>
      <c r="V38" s="34">
        <f>N38-U38</f>
        <v>3734.7726562500002</v>
      </c>
      <c r="W38" s="34"/>
      <c r="X38" s="35">
        <f>V38-W38</f>
        <v>3734.7726562500002</v>
      </c>
      <c r="Y38" s="23"/>
    </row>
    <row r="39" spans="2:25" s="27" customFormat="1" ht="63.75" customHeight="1" x14ac:dyDescent="0.3">
      <c r="B39" s="22" t="s">
        <v>135</v>
      </c>
      <c r="C39" s="29"/>
      <c r="D39" s="30">
        <v>1100</v>
      </c>
      <c r="E39" s="30">
        <v>1000</v>
      </c>
      <c r="F39" s="31">
        <v>273.95</v>
      </c>
      <c r="G39" s="32">
        <v>15</v>
      </c>
      <c r="H39" s="33">
        <f>F39*G39</f>
        <v>4109.25</v>
      </c>
      <c r="I39" s="34">
        <v>0</v>
      </c>
      <c r="J39" s="34">
        <v>0</v>
      </c>
      <c r="K39" s="38"/>
      <c r="L39" s="38">
        <v>0</v>
      </c>
      <c r="M39" s="38">
        <v>0</v>
      </c>
      <c r="N39" s="34">
        <f>H39+I39+J39+K39+L39+M39</f>
        <v>4109.25</v>
      </c>
      <c r="O39" s="34">
        <v>325.68</v>
      </c>
      <c r="P39" s="34">
        <f>H39*1.1875%</f>
        <v>48.797343750000003</v>
      </c>
      <c r="Q39" s="34">
        <v>0</v>
      </c>
      <c r="R39" s="34">
        <v>0</v>
      </c>
      <c r="S39" s="34">
        <v>0</v>
      </c>
      <c r="T39" s="34">
        <v>0</v>
      </c>
      <c r="U39" s="34">
        <f>O39+P39+Q39+R39+S39+T39</f>
        <v>374.47734374999999</v>
      </c>
      <c r="V39" s="34">
        <f>N39-U39</f>
        <v>3734.7726562500002</v>
      </c>
      <c r="W39" s="34"/>
      <c r="X39" s="35">
        <f>V39-W39</f>
        <v>3734.7726562500002</v>
      </c>
      <c r="Y39" s="23"/>
    </row>
    <row r="40" spans="2:25" s="27" customFormat="1" ht="63.75" hidden="1" customHeight="1" x14ac:dyDescent="0.3">
      <c r="B40" s="22" t="s">
        <v>135</v>
      </c>
      <c r="C40" s="29"/>
      <c r="D40" s="30">
        <v>1100</v>
      </c>
      <c r="E40" s="30">
        <v>1000</v>
      </c>
      <c r="F40" s="31">
        <v>273.95</v>
      </c>
      <c r="G40" s="32"/>
      <c r="H40" s="33">
        <f>F40*G40</f>
        <v>0</v>
      </c>
      <c r="I40" s="34">
        <v>0</v>
      </c>
      <c r="J40" s="34">
        <v>0</v>
      </c>
      <c r="K40" s="38"/>
      <c r="L40" s="38">
        <v>0</v>
      </c>
      <c r="M40" s="38">
        <v>0</v>
      </c>
      <c r="N40" s="34">
        <f>H40+I40+J40+K40+L40+M40</f>
        <v>0</v>
      </c>
      <c r="O40" s="34"/>
      <c r="P40" s="34"/>
      <c r="Q40" s="34">
        <v>0</v>
      </c>
      <c r="R40" s="34">
        <v>0</v>
      </c>
      <c r="S40" s="34">
        <v>0</v>
      </c>
      <c r="T40" s="34">
        <v>0</v>
      </c>
      <c r="U40" s="34">
        <f>O40+P40+Q40+R40+S40+T40</f>
        <v>0</v>
      </c>
      <c r="V40" s="34">
        <f>N40-U40</f>
        <v>0</v>
      </c>
      <c r="W40" s="34"/>
      <c r="X40" s="35">
        <f>V40-W40</f>
        <v>0</v>
      </c>
      <c r="Y40" s="23"/>
    </row>
    <row r="41" spans="2:25" s="27" customFormat="1" ht="63.75" customHeight="1" x14ac:dyDescent="0.3">
      <c r="B41" s="22" t="s">
        <v>135</v>
      </c>
      <c r="C41" s="29"/>
      <c r="D41" s="30">
        <v>1100</v>
      </c>
      <c r="E41" s="30">
        <v>1000</v>
      </c>
      <c r="F41" s="31">
        <v>273.95</v>
      </c>
      <c r="G41" s="32">
        <v>15</v>
      </c>
      <c r="H41" s="33">
        <f>F41*G41</f>
        <v>4109.25</v>
      </c>
      <c r="I41" s="34">
        <v>0</v>
      </c>
      <c r="J41" s="34">
        <v>0</v>
      </c>
      <c r="K41" s="38"/>
      <c r="L41" s="38">
        <v>0</v>
      </c>
      <c r="M41" s="38">
        <v>0</v>
      </c>
      <c r="N41" s="34">
        <f>H41+I41+J41+K41+L41+M41</f>
        <v>4109.25</v>
      </c>
      <c r="O41" s="34">
        <v>325.68</v>
      </c>
      <c r="P41" s="34">
        <f>H41*1.1875%</f>
        <v>48.797343750000003</v>
      </c>
      <c r="Q41" s="34">
        <v>0</v>
      </c>
      <c r="R41" s="34">
        <v>0</v>
      </c>
      <c r="S41" s="34">
        <v>0</v>
      </c>
      <c r="T41" s="34">
        <v>0</v>
      </c>
      <c r="U41" s="34">
        <f>O41+P41+Q41+R41+S41+T41</f>
        <v>374.47734374999999</v>
      </c>
      <c r="V41" s="34">
        <f>N41-U41</f>
        <v>3734.7726562500002</v>
      </c>
      <c r="W41" s="34"/>
      <c r="X41" s="35">
        <f>V41-W41</f>
        <v>3734.7726562500002</v>
      </c>
      <c r="Y41" s="23"/>
    </row>
    <row r="42" spans="2:25" s="27" customFormat="1" ht="63.75" hidden="1" customHeight="1" x14ac:dyDescent="0.3">
      <c r="B42" s="22" t="s">
        <v>135</v>
      </c>
      <c r="C42" s="29"/>
      <c r="D42" s="30">
        <v>1100</v>
      </c>
      <c r="E42" s="30">
        <v>1000</v>
      </c>
      <c r="F42" s="31">
        <v>273.95</v>
      </c>
      <c r="G42" s="32"/>
      <c r="H42" s="33">
        <f>F42*G42</f>
        <v>0</v>
      </c>
      <c r="I42" s="34">
        <v>0</v>
      </c>
      <c r="J42" s="34">
        <v>0</v>
      </c>
      <c r="K42" s="38"/>
      <c r="L42" s="38">
        <v>0</v>
      </c>
      <c r="M42" s="38">
        <v>0</v>
      </c>
      <c r="N42" s="34">
        <f>H42+I42+J42+K42+L42+M42</f>
        <v>0</v>
      </c>
      <c r="O42" s="34"/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f>O42+P42+Q42+R42+S42+T42</f>
        <v>0</v>
      </c>
      <c r="V42" s="34">
        <f>N42-U42</f>
        <v>0</v>
      </c>
      <c r="W42" s="142"/>
      <c r="X42" s="35">
        <f>V42-W42</f>
        <v>0</v>
      </c>
      <c r="Y42" s="23"/>
    </row>
    <row r="43" spans="2:25" s="27" customFormat="1" ht="63.75" hidden="1" customHeight="1" x14ac:dyDescent="0.3">
      <c r="B43" s="128"/>
      <c r="C43" s="129"/>
      <c r="D43" s="130"/>
      <c r="E43" s="130"/>
      <c r="F43" s="131"/>
      <c r="G43" s="132"/>
      <c r="H43" s="133"/>
      <c r="I43" s="134"/>
      <c r="J43" s="134"/>
      <c r="K43" s="135"/>
      <c r="L43" s="135"/>
      <c r="M43" s="135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7"/>
      <c r="Y43" s="25"/>
    </row>
    <row r="44" spans="2:25" s="27" customFormat="1" ht="63.75" customHeight="1" x14ac:dyDescent="0.3">
      <c r="B44" s="128"/>
      <c r="C44" s="129"/>
      <c r="D44" s="130"/>
      <c r="E44" s="130"/>
      <c r="F44" s="131"/>
      <c r="G44" s="132"/>
      <c r="H44" s="140"/>
      <c r="I44" s="134"/>
      <c r="J44" s="134"/>
      <c r="K44" s="135"/>
      <c r="L44" s="135"/>
      <c r="M44" s="135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7"/>
      <c r="Y44" s="25"/>
    </row>
    <row r="45" spans="2:25" s="27" customFormat="1" ht="63.75" customHeight="1" thickBot="1" x14ac:dyDescent="0.35">
      <c r="B45" s="128"/>
      <c r="C45" s="129"/>
      <c r="D45" s="130"/>
      <c r="E45" s="130"/>
      <c r="F45" s="131"/>
      <c r="G45" s="132"/>
      <c r="H45" s="141"/>
      <c r="I45" s="138"/>
      <c r="J45" s="138"/>
      <c r="K45" s="139"/>
      <c r="L45" s="139"/>
      <c r="M45" s="139"/>
      <c r="N45" s="138"/>
      <c r="O45" s="134"/>
      <c r="P45" s="134"/>
      <c r="Q45" s="134"/>
      <c r="R45" s="134"/>
      <c r="S45" s="134"/>
      <c r="T45" s="134"/>
      <c r="U45" s="134"/>
      <c r="V45" s="134"/>
      <c r="W45" s="136"/>
      <c r="X45" s="137"/>
      <c r="Y45" s="25"/>
    </row>
    <row r="46" spans="2:25" s="27" customFormat="1" ht="63.75" customHeight="1" thickBot="1" x14ac:dyDescent="0.35">
      <c r="B46" s="365" t="s">
        <v>596</v>
      </c>
      <c r="C46" s="366"/>
      <c r="D46" s="366"/>
      <c r="E46" s="366"/>
      <c r="F46" s="366"/>
      <c r="G46" s="367"/>
      <c r="H46" s="382" t="s">
        <v>438</v>
      </c>
      <c r="I46" s="257" t="s">
        <v>439</v>
      </c>
      <c r="J46" s="257" t="s">
        <v>440</v>
      </c>
      <c r="K46" s="257" t="s">
        <v>441</v>
      </c>
      <c r="L46" s="257" t="s">
        <v>442</v>
      </c>
      <c r="M46" s="257" t="s">
        <v>443</v>
      </c>
      <c r="N46" s="383" t="s">
        <v>8</v>
      </c>
      <c r="O46" s="298" t="s">
        <v>9</v>
      </c>
      <c r="P46" s="347" t="s">
        <v>10</v>
      </c>
      <c r="Q46" s="298" t="s">
        <v>444</v>
      </c>
      <c r="R46" s="298" t="s">
        <v>445</v>
      </c>
      <c r="S46" s="298" t="s">
        <v>446</v>
      </c>
      <c r="T46" s="302" t="s">
        <v>447</v>
      </c>
      <c r="U46" s="349" t="s">
        <v>8</v>
      </c>
      <c r="V46" s="169" t="s">
        <v>8</v>
      </c>
      <c r="W46" s="294" t="s">
        <v>448</v>
      </c>
      <c r="X46" s="258" t="s">
        <v>449</v>
      </c>
      <c r="Y46" s="25"/>
    </row>
    <row r="47" spans="2:25" ht="63.75" customHeight="1" thickBot="1" x14ac:dyDescent="0.35">
      <c r="B47" s="368"/>
      <c r="C47" s="369"/>
      <c r="D47" s="369"/>
      <c r="E47" s="369"/>
      <c r="F47" s="369"/>
      <c r="G47" s="370"/>
      <c r="H47" s="382"/>
      <c r="I47" s="257" t="s">
        <v>451</v>
      </c>
      <c r="J47" s="257" t="s">
        <v>452</v>
      </c>
      <c r="K47" s="257" t="s">
        <v>453</v>
      </c>
      <c r="L47" s="257" t="s">
        <v>454</v>
      </c>
      <c r="M47" s="257" t="s">
        <v>455</v>
      </c>
      <c r="N47" s="384"/>
      <c r="O47" s="180"/>
      <c r="P47" s="348"/>
      <c r="Q47" s="301" t="s">
        <v>439</v>
      </c>
      <c r="R47" s="301" t="s">
        <v>456</v>
      </c>
      <c r="S47" s="301" t="s">
        <v>457</v>
      </c>
      <c r="T47" s="303" t="s">
        <v>458</v>
      </c>
      <c r="U47" s="350"/>
      <c r="V47" s="259" t="s">
        <v>459</v>
      </c>
      <c r="W47" s="300" t="s">
        <v>460</v>
      </c>
      <c r="X47" s="258" t="s">
        <v>461</v>
      </c>
      <c r="Y47" s="28"/>
    </row>
    <row r="48" spans="2:25" ht="63.75" customHeight="1" thickBot="1" x14ac:dyDescent="0.35">
      <c r="B48" s="371"/>
      <c r="C48" s="372"/>
      <c r="D48" s="372"/>
      <c r="E48" s="372"/>
      <c r="F48" s="372"/>
      <c r="G48" s="373"/>
      <c r="H48" s="26">
        <f>SUM(H5:H41)</f>
        <v>106490.55</v>
      </c>
      <c r="I48" s="26">
        <f>SUM(I5:I41)</f>
        <v>0</v>
      </c>
      <c r="J48" s="26">
        <f>SUM(J5:J41)</f>
        <v>0</v>
      </c>
      <c r="K48" s="26">
        <f>SUM(K5:K41)</f>
        <v>0</v>
      </c>
      <c r="L48" s="26">
        <f>SUM(L5:L41)</f>
        <v>0</v>
      </c>
      <c r="M48" s="26">
        <f>SUM(M5:M41)</f>
        <v>0</v>
      </c>
      <c r="N48" s="26">
        <f>SUM(N5:N41)</f>
        <v>106490.55</v>
      </c>
      <c r="O48" s="26">
        <f>SUM(O5:O41)</f>
        <v>10170.560000000005</v>
      </c>
      <c r="P48" s="26">
        <f>SUM(P5:P41)</f>
        <v>1118.5003124999998</v>
      </c>
      <c r="Q48" s="26">
        <f>SUM(Q5:Q41)</f>
        <v>0</v>
      </c>
      <c r="R48" s="26">
        <f>SUM(R5:R41)</f>
        <v>0</v>
      </c>
      <c r="S48" s="26">
        <f>SUM(S5:S41)</f>
        <v>0</v>
      </c>
      <c r="T48" s="26">
        <f>SUM(T5:T41)</f>
        <v>0</v>
      </c>
      <c r="U48" s="26">
        <f>SUM(U5:U41)</f>
        <v>11289.060312500003</v>
      </c>
      <c r="V48" s="26">
        <f>SUM(V5:V41)</f>
        <v>95201.489687500056</v>
      </c>
      <c r="W48" s="26">
        <f>SUM(W5:W41)</f>
        <v>327.67200000000003</v>
      </c>
      <c r="X48" s="26">
        <f>SUM(X5:X41)</f>
        <v>94873.81768750005</v>
      </c>
      <c r="Y48" s="28"/>
    </row>
  </sheetData>
  <mergeCells count="17">
    <mergeCell ref="U46:U47"/>
    <mergeCell ref="U3:U4"/>
    <mergeCell ref="Y2:Y4"/>
    <mergeCell ref="D3:D4"/>
    <mergeCell ref="E3:E4"/>
    <mergeCell ref="H3:H4"/>
    <mergeCell ref="N3:N4"/>
    <mergeCell ref="P3:P4"/>
    <mergeCell ref="O2:T2"/>
    <mergeCell ref="B46:G48"/>
    <mergeCell ref="B2:B4"/>
    <mergeCell ref="G3:G4"/>
    <mergeCell ref="C2:C4"/>
    <mergeCell ref="D2:N2"/>
    <mergeCell ref="H46:H47"/>
    <mergeCell ref="N46:N47"/>
    <mergeCell ref="P46:P47"/>
  </mergeCells>
  <pageMargins left="0.25" right="0.25" top="0.75" bottom="0.75" header="0.3" footer="0.3"/>
  <pageSetup scale="40" orientation="landscape" r:id="rId1"/>
  <headerFooter>
    <oddHeader>&amp;C&amp;"-,Negrita"&amp;18MUNICIPIO DE TECALITLAN JALISCOPORTAL VICTORIA NO. 9   RFC: MTE871101HLA     TEL: 371 41 8 01 69NOMINA  SEGURIDAD PUBLICA DEL 01 AL 15 DE DICIEMBRE DEL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2" tint="-0.499984740745262"/>
  </sheetPr>
  <dimension ref="A1:Z20"/>
  <sheetViews>
    <sheetView tabSelected="1" view="pageLayout" zoomScale="55" zoomScaleNormal="55" zoomScalePageLayoutView="55" workbookViewId="0">
      <selection sqref="A1:XFD1"/>
    </sheetView>
  </sheetViews>
  <sheetFormatPr baseColWidth="10" defaultRowHeight="14.4" x14ac:dyDescent="0.3"/>
  <cols>
    <col min="1" max="1" width="5" customWidth="1"/>
    <col min="2" max="2" width="24" customWidth="1"/>
    <col min="3" max="3" width="30.88671875" customWidth="1"/>
    <col min="4" max="6" width="0" hidden="1" customWidth="1"/>
    <col min="7" max="8" width="14" bestFit="1" customWidth="1"/>
    <col min="9" max="9" width="18.88671875" bestFit="1" customWidth="1"/>
    <col min="10" max="13" width="11.109375" hidden="1" customWidth="1"/>
    <col min="14" max="14" width="11.109375" bestFit="1" customWidth="1"/>
    <col min="15" max="15" width="18.88671875" bestFit="1" customWidth="1"/>
    <col min="16" max="16" width="20" customWidth="1"/>
    <col min="17" max="17" width="14.109375" bestFit="1" customWidth="1"/>
    <col min="18" max="19" width="11.109375" hidden="1" customWidth="1"/>
    <col min="20" max="20" width="12.109375" customWidth="1"/>
    <col min="21" max="21" width="11.109375" hidden="1" customWidth="1"/>
    <col min="22" max="22" width="18.109375" customWidth="1"/>
    <col min="23" max="23" width="18.88671875" bestFit="1" customWidth="1"/>
    <col min="24" max="24" width="16.33203125" customWidth="1"/>
    <col min="25" max="25" width="18.109375" customWidth="1"/>
    <col min="26" max="26" width="51" customWidth="1"/>
  </cols>
  <sheetData>
    <row r="1" spans="1:26" ht="63.75" customHeight="1" x14ac:dyDescent="0.3"/>
    <row r="2" spans="1:26" s="42" customFormat="1" ht="63.75" customHeight="1" x14ac:dyDescent="0.3">
      <c r="A2" s="64"/>
      <c r="B2" s="70" t="s">
        <v>137</v>
      </c>
      <c r="C2" s="44" t="s">
        <v>147</v>
      </c>
      <c r="D2" s="45"/>
      <c r="E2" s="46"/>
      <c r="F2" s="46"/>
      <c r="G2" s="47">
        <v>348.03</v>
      </c>
      <c r="H2" s="48">
        <v>15</v>
      </c>
      <c r="I2" s="49">
        <f t="shared" ref="I2:I14" si="0">G2*H2</f>
        <v>5220.45</v>
      </c>
      <c r="J2" s="50">
        <v>0</v>
      </c>
      <c r="K2" s="51">
        <v>0</v>
      </c>
      <c r="L2" s="50">
        <v>0</v>
      </c>
      <c r="M2" s="52">
        <v>0</v>
      </c>
      <c r="N2" s="52">
        <v>0</v>
      </c>
      <c r="O2" s="50">
        <f t="shared" ref="O2:O14" si="1">I2+J2+K2+L2+M2+N2</f>
        <v>5220.45</v>
      </c>
      <c r="P2" s="50">
        <v>501.09</v>
      </c>
      <c r="Q2" s="50">
        <f t="shared" ref="Q2:Q11" si="2">I2*1.1875%</f>
        <v>61.992843749999999</v>
      </c>
      <c r="R2" s="50">
        <v>0</v>
      </c>
      <c r="S2" s="50">
        <v>0</v>
      </c>
      <c r="T2" s="50">
        <v>0</v>
      </c>
      <c r="U2" s="50">
        <v>0</v>
      </c>
      <c r="V2" s="50">
        <f t="shared" ref="V2:V14" si="3">P2+Q2+R2+S2+T2+U2</f>
        <v>563.08284374999994</v>
      </c>
      <c r="W2" s="50">
        <f t="shared" ref="W2:W14" si="4">O2-V2</f>
        <v>4657.3671562500003</v>
      </c>
      <c r="X2" s="50"/>
      <c r="Y2" s="52">
        <f t="shared" ref="Y2:Y14" si="5">W2-X2</f>
        <v>4657.3671562500003</v>
      </c>
      <c r="Z2" s="45"/>
    </row>
    <row r="3" spans="1:26" s="42" customFormat="1" ht="63.75" customHeight="1" x14ac:dyDescent="0.3">
      <c r="A3" s="64"/>
      <c r="B3" s="71" t="s">
        <v>138</v>
      </c>
      <c r="C3" s="44" t="s">
        <v>139</v>
      </c>
      <c r="D3" s="45"/>
      <c r="E3" s="46"/>
      <c r="F3" s="46"/>
      <c r="G3" s="53">
        <v>214.05</v>
      </c>
      <c r="H3" s="48">
        <v>15</v>
      </c>
      <c r="I3" s="54">
        <f t="shared" si="0"/>
        <v>3210.75</v>
      </c>
      <c r="J3" s="55">
        <v>0</v>
      </c>
      <c r="K3" s="51">
        <v>0</v>
      </c>
      <c r="L3" s="55">
        <v>0</v>
      </c>
      <c r="M3" s="50">
        <f>E3*1.1875%</f>
        <v>0</v>
      </c>
      <c r="N3" s="56">
        <v>0</v>
      </c>
      <c r="O3" s="55">
        <f t="shared" si="1"/>
        <v>3210.75</v>
      </c>
      <c r="P3" s="55">
        <v>102.83</v>
      </c>
      <c r="Q3" s="50">
        <f t="shared" si="2"/>
        <v>38.127656250000001</v>
      </c>
      <c r="R3" s="55">
        <v>0</v>
      </c>
      <c r="S3" s="55">
        <v>0</v>
      </c>
      <c r="T3" s="55">
        <v>0</v>
      </c>
      <c r="U3" s="55">
        <v>0</v>
      </c>
      <c r="V3" s="55">
        <f t="shared" si="3"/>
        <v>140.95765625000001</v>
      </c>
      <c r="W3" s="55">
        <f t="shared" si="4"/>
        <v>3069.7923437499999</v>
      </c>
      <c r="X3" s="55">
        <v>0</v>
      </c>
      <c r="Y3" s="56">
        <f t="shared" si="5"/>
        <v>3069.7923437499999</v>
      </c>
      <c r="Z3" s="45"/>
    </row>
    <row r="4" spans="1:26" s="42" customFormat="1" ht="63.75" customHeight="1" x14ac:dyDescent="0.3">
      <c r="A4" s="64"/>
      <c r="B4" s="71" t="s">
        <v>138</v>
      </c>
      <c r="C4" s="44"/>
      <c r="D4" s="46"/>
      <c r="E4" s="45"/>
      <c r="F4" s="45"/>
      <c r="G4" s="57">
        <v>348.03</v>
      </c>
      <c r="H4" s="48">
        <v>0</v>
      </c>
      <c r="I4" s="54">
        <f t="shared" si="0"/>
        <v>0</v>
      </c>
      <c r="J4" s="58">
        <v>0</v>
      </c>
      <c r="K4" s="51">
        <v>0</v>
      </c>
      <c r="L4" s="58">
        <v>0</v>
      </c>
      <c r="M4" s="55">
        <v>0</v>
      </c>
      <c r="N4" s="55">
        <v>0</v>
      </c>
      <c r="O4" s="55">
        <f t="shared" si="1"/>
        <v>0</v>
      </c>
      <c r="P4" s="58"/>
      <c r="Q4" s="50">
        <f t="shared" si="2"/>
        <v>0</v>
      </c>
      <c r="R4" s="55">
        <v>0</v>
      </c>
      <c r="S4" s="55">
        <v>0</v>
      </c>
      <c r="T4" s="55">
        <v>0</v>
      </c>
      <c r="U4" s="55">
        <v>0</v>
      </c>
      <c r="V4" s="55">
        <f t="shared" si="3"/>
        <v>0</v>
      </c>
      <c r="W4" s="55">
        <f t="shared" si="4"/>
        <v>0</v>
      </c>
      <c r="X4" s="55">
        <v>0</v>
      </c>
      <c r="Y4" s="56">
        <f t="shared" si="5"/>
        <v>0</v>
      </c>
      <c r="Z4" s="46"/>
    </row>
    <row r="5" spans="1:26" s="42" customFormat="1" ht="63.75" customHeight="1" x14ac:dyDescent="0.3">
      <c r="A5" s="64"/>
      <c r="B5" s="71" t="s">
        <v>138</v>
      </c>
      <c r="C5" s="59" t="s">
        <v>140</v>
      </c>
      <c r="D5" s="46"/>
      <c r="E5" s="45"/>
      <c r="F5" s="45"/>
      <c r="G5" s="57">
        <v>214.05</v>
      </c>
      <c r="H5" s="48">
        <v>15</v>
      </c>
      <c r="I5" s="54">
        <f t="shared" si="0"/>
        <v>3210.75</v>
      </c>
      <c r="J5" s="58">
        <v>0</v>
      </c>
      <c r="K5" s="51">
        <v>0</v>
      </c>
      <c r="L5" s="58">
        <v>0</v>
      </c>
      <c r="M5" s="55">
        <v>0</v>
      </c>
      <c r="N5" s="55">
        <v>0</v>
      </c>
      <c r="O5" s="55">
        <f t="shared" si="1"/>
        <v>3210.75</v>
      </c>
      <c r="P5" s="58">
        <v>102.83</v>
      </c>
      <c r="Q5" s="50">
        <f t="shared" si="2"/>
        <v>38.127656250000001</v>
      </c>
      <c r="R5" s="55">
        <v>0</v>
      </c>
      <c r="S5" s="55">
        <v>0</v>
      </c>
      <c r="T5" s="55">
        <v>0</v>
      </c>
      <c r="U5" s="55"/>
      <c r="V5" s="55">
        <f t="shared" si="3"/>
        <v>140.95765625000001</v>
      </c>
      <c r="W5" s="55">
        <f t="shared" si="4"/>
        <v>3069.7923437499999</v>
      </c>
      <c r="X5" s="55">
        <v>0</v>
      </c>
      <c r="Y5" s="56">
        <f t="shared" si="5"/>
        <v>3069.7923437499999</v>
      </c>
      <c r="Z5" s="46"/>
    </row>
    <row r="6" spans="1:26" s="42" customFormat="1" ht="63.75" customHeight="1" x14ac:dyDescent="0.3">
      <c r="A6" s="64"/>
      <c r="B6" s="71" t="s">
        <v>138</v>
      </c>
      <c r="C6" s="59" t="s">
        <v>141</v>
      </c>
      <c r="D6" s="46"/>
      <c r="E6" s="45"/>
      <c r="F6" s="45"/>
      <c r="G6" s="57">
        <v>285.86</v>
      </c>
      <c r="H6" s="48">
        <v>15</v>
      </c>
      <c r="I6" s="54">
        <f t="shared" si="0"/>
        <v>4287.9000000000005</v>
      </c>
      <c r="J6" s="58">
        <v>0</v>
      </c>
      <c r="K6" s="51">
        <v>0</v>
      </c>
      <c r="L6" s="58">
        <v>0</v>
      </c>
      <c r="M6" s="55">
        <v>0</v>
      </c>
      <c r="N6" s="55">
        <v>0</v>
      </c>
      <c r="O6" s="55">
        <f t="shared" si="1"/>
        <v>4287.9000000000005</v>
      </c>
      <c r="P6" s="58">
        <v>346.65</v>
      </c>
      <c r="Q6" s="50">
        <f t="shared" si="2"/>
        <v>50.918812500000008</v>
      </c>
      <c r="R6" s="55">
        <v>0</v>
      </c>
      <c r="S6" s="55">
        <v>0</v>
      </c>
      <c r="T6" s="55">
        <v>0</v>
      </c>
      <c r="U6" s="55">
        <v>0</v>
      </c>
      <c r="V6" s="55">
        <f t="shared" si="3"/>
        <v>397.56881249999998</v>
      </c>
      <c r="W6" s="55">
        <f t="shared" si="4"/>
        <v>3890.3311875000004</v>
      </c>
      <c r="X6" s="55"/>
      <c r="Y6" s="56">
        <f t="shared" si="5"/>
        <v>3890.3311875000004</v>
      </c>
      <c r="Z6" s="46"/>
    </row>
    <row r="7" spans="1:26" s="42" customFormat="1" ht="63.75" customHeight="1" x14ac:dyDescent="0.3">
      <c r="A7" s="64"/>
      <c r="B7" s="71" t="s">
        <v>138</v>
      </c>
      <c r="C7" s="59" t="s">
        <v>142</v>
      </c>
      <c r="D7" s="46"/>
      <c r="E7" s="45"/>
      <c r="F7" s="45"/>
      <c r="G7" s="57">
        <v>214.05</v>
      </c>
      <c r="H7" s="48">
        <v>15</v>
      </c>
      <c r="I7" s="54">
        <f t="shared" si="0"/>
        <v>3210.75</v>
      </c>
      <c r="J7" s="58">
        <v>0</v>
      </c>
      <c r="K7" s="51">
        <v>0</v>
      </c>
      <c r="L7" s="58">
        <v>0</v>
      </c>
      <c r="M7" s="55">
        <v>0</v>
      </c>
      <c r="N7" s="55">
        <v>0</v>
      </c>
      <c r="O7" s="55">
        <f t="shared" si="1"/>
        <v>3210.75</v>
      </c>
      <c r="P7" s="58">
        <v>102.83</v>
      </c>
      <c r="Q7" s="50">
        <f t="shared" si="2"/>
        <v>38.127656250000001</v>
      </c>
      <c r="R7" s="55">
        <v>0</v>
      </c>
      <c r="S7" s="55">
        <v>0</v>
      </c>
      <c r="T7" s="55">
        <v>0</v>
      </c>
      <c r="U7" s="55">
        <v>0</v>
      </c>
      <c r="V7" s="55">
        <f t="shared" si="3"/>
        <v>140.95765625000001</v>
      </c>
      <c r="W7" s="55">
        <f t="shared" si="4"/>
        <v>3069.7923437499999</v>
      </c>
      <c r="X7" s="55"/>
      <c r="Y7" s="56">
        <f t="shared" si="5"/>
        <v>3069.7923437499999</v>
      </c>
      <c r="Z7" s="46"/>
    </row>
    <row r="8" spans="1:26" s="42" customFormat="1" ht="63.75" customHeight="1" x14ac:dyDescent="0.3">
      <c r="A8" s="64"/>
      <c r="B8" s="71" t="s">
        <v>138</v>
      </c>
      <c r="C8" s="59" t="s">
        <v>143</v>
      </c>
      <c r="D8" s="46"/>
      <c r="E8" s="45"/>
      <c r="F8" s="45"/>
      <c r="G8" s="57">
        <v>214.05</v>
      </c>
      <c r="H8" s="48">
        <v>15</v>
      </c>
      <c r="I8" s="54">
        <f t="shared" si="0"/>
        <v>3210.75</v>
      </c>
      <c r="J8" s="58">
        <v>0</v>
      </c>
      <c r="K8" s="51">
        <v>0</v>
      </c>
      <c r="L8" s="58">
        <v>0</v>
      </c>
      <c r="M8" s="55">
        <v>0</v>
      </c>
      <c r="N8" s="55">
        <v>0</v>
      </c>
      <c r="O8" s="55">
        <f t="shared" si="1"/>
        <v>3210.75</v>
      </c>
      <c r="P8" s="58">
        <v>102.83</v>
      </c>
      <c r="Q8" s="50">
        <f t="shared" si="2"/>
        <v>38.127656250000001</v>
      </c>
      <c r="R8" s="55">
        <v>0</v>
      </c>
      <c r="S8" s="55">
        <v>0</v>
      </c>
      <c r="T8" s="55">
        <v>0</v>
      </c>
      <c r="U8" s="55">
        <v>0</v>
      </c>
      <c r="V8" s="55">
        <f t="shared" si="3"/>
        <v>140.95765625000001</v>
      </c>
      <c r="W8" s="55">
        <f t="shared" si="4"/>
        <v>3069.7923437499999</v>
      </c>
      <c r="X8" s="55"/>
      <c r="Y8" s="56">
        <f t="shared" si="5"/>
        <v>3069.7923437499999</v>
      </c>
      <c r="Z8" s="46"/>
    </row>
    <row r="9" spans="1:26" s="42" customFormat="1" ht="63.75" customHeight="1" x14ac:dyDescent="0.3">
      <c r="A9" s="64"/>
      <c r="B9" s="71" t="s">
        <v>138</v>
      </c>
      <c r="C9" s="44" t="s">
        <v>144</v>
      </c>
      <c r="D9" s="46"/>
      <c r="E9" s="46"/>
      <c r="F9" s="46"/>
      <c r="G9" s="53">
        <v>214.05</v>
      </c>
      <c r="H9" s="48">
        <v>15</v>
      </c>
      <c r="I9" s="54">
        <f t="shared" si="0"/>
        <v>3210.75</v>
      </c>
      <c r="J9" s="55">
        <v>0</v>
      </c>
      <c r="K9" s="51">
        <v>0</v>
      </c>
      <c r="L9" s="51"/>
      <c r="M9" s="51">
        <v>0</v>
      </c>
      <c r="N9" s="51">
        <v>0</v>
      </c>
      <c r="O9" s="55">
        <f t="shared" si="1"/>
        <v>3210.75</v>
      </c>
      <c r="P9" s="55">
        <v>102.83</v>
      </c>
      <c r="Q9" s="50">
        <f t="shared" si="2"/>
        <v>38.127656250000001</v>
      </c>
      <c r="R9" s="55"/>
      <c r="S9" s="55">
        <v>0</v>
      </c>
      <c r="T9" s="55">
        <v>0</v>
      </c>
      <c r="U9" s="55">
        <v>0</v>
      </c>
      <c r="V9" s="55">
        <f t="shared" si="3"/>
        <v>140.95765625000001</v>
      </c>
      <c r="W9" s="55">
        <f t="shared" si="4"/>
        <v>3069.7923437499999</v>
      </c>
      <c r="X9" s="55">
        <v>0</v>
      </c>
      <c r="Y9" s="56">
        <f t="shared" si="5"/>
        <v>3069.7923437499999</v>
      </c>
      <c r="Z9" s="46"/>
    </row>
    <row r="10" spans="1:26" s="42" customFormat="1" ht="63.75" customHeight="1" x14ac:dyDescent="0.3">
      <c r="A10" s="64"/>
      <c r="B10" s="71" t="s">
        <v>30</v>
      </c>
      <c r="C10" s="44" t="s">
        <v>145</v>
      </c>
      <c r="D10" s="46"/>
      <c r="E10" s="46"/>
      <c r="F10" s="46"/>
      <c r="G10" s="53">
        <v>207.79</v>
      </c>
      <c r="H10" s="48">
        <v>15</v>
      </c>
      <c r="I10" s="54">
        <f t="shared" si="0"/>
        <v>3116.85</v>
      </c>
      <c r="J10" s="55">
        <v>0</v>
      </c>
      <c r="K10" s="51">
        <v>0</v>
      </c>
      <c r="L10" s="51">
        <v>0</v>
      </c>
      <c r="M10" s="51">
        <v>0</v>
      </c>
      <c r="N10" s="51">
        <v>0</v>
      </c>
      <c r="O10" s="55">
        <f t="shared" si="1"/>
        <v>3116.85</v>
      </c>
      <c r="P10" s="55">
        <v>92.61</v>
      </c>
      <c r="Q10" s="50">
        <f t="shared" si="2"/>
        <v>37.012593750000001</v>
      </c>
      <c r="R10" s="55">
        <v>0</v>
      </c>
      <c r="S10" s="55">
        <v>0</v>
      </c>
      <c r="T10" s="55">
        <f>(I10*1%)</f>
        <v>31.168499999999998</v>
      </c>
      <c r="U10" s="55">
        <v>0</v>
      </c>
      <c r="V10" s="55">
        <f t="shared" si="3"/>
        <v>160.79109374999999</v>
      </c>
      <c r="W10" s="55">
        <f t="shared" si="4"/>
        <v>2956.0589062499998</v>
      </c>
      <c r="X10" s="55">
        <v>0</v>
      </c>
      <c r="Y10" s="56">
        <f t="shared" si="5"/>
        <v>2956.0589062499998</v>
      </c>
      <c r="Z10" s="46" t="s">
        <v>467</v>
      </c>
    </row>
    <row r="11" spans="1:26" s="42" customFormat="1" ht="63.75" customHeight="1" x14ac:dyDescent="0.3">
      <c r="A11" s="64"/>
      <c r="B11" s="71" t="s">
        <v>138</v>
      </c>
      <c r="C11" s="43" t="s">
        <v>146</v>
      </c>
      <c r="D11" s="46"/>
      <c r="E11" s="46"/>
      <c r="F11" s="46"/>
      <c r="G11" s="53">
        <v>214.05</v>
      </c>
      <c r="H11" s="48">
        <v>15</v>
      </c>
      <c r="I11" s="54">
        <f t="shared" si="0"/>
        <v>3210.75</v>
      </c>
      <c r="J11" s="55">
        <v>0</v>
      </c>
      <c r="K11" s="51">
        <v>0</v>
      </c>
      <c r="L11" s="51"/>
      <c r="M11" s="51">
        <v>0</v>
      </c>
      <c r="N11" s="51">
        <v>0</v>
      </c>
      <c r="O11" s="55">
        <f t="shared" si="1"/>
        <v>3210.75</v>
      </c>
      <c r="P11" s="55">
        <v>102.83</v>
      </c>
      <c r="Q11" s="50">
        <f t="shared" si="2"/>
        <v>38.127656250000001</v>
      </c>
      <c r="R11" s="55">
        <v>0</v>
      </c>
      <c r="S11" s="55">
        <v>0</v>
      </c>
      <c r="T11" s="55">
        <v>0</v>
      </c>
      <c r="U11" s="55">
        <v>0</v>
      </c>
      <c r="V11" s="55">
        <f t="shared" si="3"/>
        <v>140.95765625000001</v>
      </c>
      <c r="W11" s="55">
        <f t="shared" si="4"/>
        <v>3069.7923437499999</v>
      </c>
      <c r="X11" s="55">
        <v>0</v>
      </c>
      <c r="Y11" s="56">
        <f t="shared" si="5"/>
        <v>3069.7923437499999</v>
      </c>
      <c r="Z11" s="46"/>
    </row>
    <row r="12" spans="1:26" s="42" customFormat="1" ht="63.75" customHeight="1" x14ac:dyDescent="0.3">
      <c r="A12" s="64"/>
      <c r="B12" s="71" t="s">
        <v>138</v>
      </c>
      <c r="C12" s="64"/>
      <c r="D12" s="46"/>
      <c r="E12" s="46"/>
      <c r="F12" s="46"/>
      <c r="G12" s="53">
        <v>214.05</v>
      </c>
      <c r="H12" s="48"/>
      <c r="I12" s="54">
        <f t="shared" si="0"/>
        <v>0</v>
      </c>
      <c r="J12" s="55">
        <v>0</v>
      </c>
      <c r="K12" s="51">
        <v>0</v>
      </c>
      <c r="L12" s="51"/>
      <c r="M12" s="51">
        <v>0</v>
      </c>
      <c r="N12" s="51">
        <v>0</v>
      </c>
      <c r="O12" s="55">
        <f t="shared" si="1"/>
        <v>0</v>
      </c>
      <c r="P12" s="55"/>
      <c r="Q12" s="50"/>
      <c r="R12" s="55">
        <v>0</v>
      </c>
      <c r="S12" s="55">
        <v>0</v>
      </c>
      <c r="T12" s="55">
        <v>0</v>
      </c>
      <c r="U12" s="55">
        <v>0</v>
      </c>
      <c r="V12" s="55">
        <f t="shared" si="3"/>
        <v>0</v>
      </c>
      <c r="W12" s="55">
        <f t="shared" si="4"/>
        <v>0</v>
      </c>
      <c r="X12" s="55">
        <v>0</v>
      </c>
      <c r="Y12" s="56">
        <f t="shared" si="5"/>
        <v>0</v>
      </c>
      <c r="Z12" s="46"/>
    </row>
    <row r="13" spans="1:26" s="42" customFormat="1" ht="63.75" customHeight="1" x14ac:dyDescent="0.3">
      <c r="A13" s="64"/>
      <c r="B13" s="71" t="s">
        <v>138</v>
      </c>
      <c r="C13" s="44" t="s">
        <v>148</v>
      </c>
      <c r="D13" s="46"/>
      <c r="E13" s="46"/>
      <c r="F13" s="46"/>
      <c r="G13" s="53">
        <v>214.05</v>
      </c>
      <c r="H13" s="48">
        <v>15</v>
      </c>
      <c r="I13" s="54">
        <f t="shared" si="0"/>
        <v>3210.75</v>
      </c>
      <c r="J13" s="55">
        <v>0</v>
      </c>
      <c r="K13" s="51">
        <v>0</v>
      </c>
      <c r="L13" s="51"/>
      <c r="M13" s="51">
        <v>0</v>
      </c>
      <c r="N13" s="51">
        <v>0</v>
      </c>
      <c r="O13" s="55">
        <f t="shared" si="1"/>
        <v>3210.75</v>
      </c>
      <c r="P13" s="55">
        <v>102.83</v>
      </c>
      <c r="Q13" s="50">
        <f>I13*1.1875%</f>
        <v>38.127656250000001</v>
      </c>
      <c r="R13" s="55">
        <v>0</v>
      </c>
      <c r="S13" s="55">
        <v>0</v>
      </c>
      <c r="T13" s="55">
        <v>0</v>
      </c>
      <c r="U13" s="55">
        <v>0</v>
      </c>
      <c r="V13" s="55">
        <f t="shared" si="3"/>
        <v>140.95765625000001</v>
      </c>
      <c r="W13" s="55">
        <f t="shared" si="4"/>
        <v>3069.7923437499999</v>
      </c>
      <c r="X13" s="55"/>
      <c r="Y13" s="56">
        <f t="shared" si="5"/>
        <v>3069.7923437499999</v>
      </c>
      <c r="Z13" s="46"/>
    </row>
    <row r="14" spans="1:26" s="42" customFormat="1" ht="63.75" customHeight="1" x14ac:dyDescent="0.3">
      <c r="A14" s="64"/>
      <c r="B14" s="71" t="s">
        <v>138</v>
      </c>
      <c r="C14" s="200" t="s">
        <v>149</v>
      </c>
      <c r="D14" s="45"/>
      <c r="E14" s="45"/>
      <c r="F14" s="45"/>
      <c r="G14" s="201">
        <v>214.05</v>
      </c>
      <c r="H14" s="202">
        <v>15</v>
      </c>
      <c r="I14" s="61">
        <f t="shared" si="0"/>
        <v>3210.75</v>
      </c>
      <c r="J14" s="58">
        <v>0</v>
      </c>
      <c r="K14" s="62">
        <v>0</v>
      </c>
      <c r="L14" s="62">
        <v>0</v>
      </c>
      <c r="M14" s="62">
        <v>0</v>
      </c>
      <c r="N14" s="62">
        <v>0</v>
      </c>
      <c r="O14" s="58">
        <f t="shared" si="1"/>
        <v>3210.75</v>
      </c>
      <c r="P14" s="58">
        <v>102.83</v>
      </c>
      <c r="Q14" s="63">
        <f>I14*1.1875%</f>
        <v>38.127656250000001</v>
      </c>
      <c r="R14" s="58">
        <v>0</v>
      </c>
      <c r="S14" s="58">
        <v>0</v>
      </c>
      <c r="T14" s="58">
        <v>0</v>
      </c>
      <c r="U14" s="58">
        <v>0</v>
      </c>
      <c r="V14" s="58">
        <f t="shared" si="3"/>
        <v>140.95765625000001</v>
      </c>
      <c r="W14" s="58">
        <f t="shared" si="4"/>
        <v>3069.7923437499999</v>
      </c>
      <c r="X14" s="58">
        <v>0</v>
      </c>
      <c r="Y14" s="60">
        <f t="shared" si="5"/>
        <v>3069.7923437499999</v>
      </c>
      <c r="Z14" s="45"/>
    </row>
    <row r="15" spans="1:26" s="42" customFormat="1" ht="63.75" customHeight="1" x14ac:dyDescent="0.3">
      <c r="A15" s="64"/>
      <c r="B15" s="191"/>
      <c r="C15" s="192"/>
      <c r="D15" s="193"/>
      <c r="E15" s="193"/>
      <c r="F15" s="193"/>
      <c r="G15" s="194"/>
      <c r="H15" s="195"/>
      <c r="I15" s="203"/>
      <c r="J15" s="197"/>
      <c r="K15" s="196"/>
      <c r="L15" s="196"/>
      <c r="M15" s="196"/>
      <c r="N15" s="196"/>
      <c r="O15" s="197"/>
      <c r="P15" s="197"/>
      <c r="Q15" s="198"/>
      <c r="R15" s="197"/>
      <c r="S15" s="197"/>
      <c r="T15" s="197"/>
      <c r="U15" s="197"/>
      <c r="V15" s="197"/>
      <c r="W15" s="197"/>
      <c r="X15" s="197"/>
      <c r="Y15" s="199"/>
      <c r="Z15" s="193"/>
    </row>
    <row r="16" spans="1:26" s="42" customFormat="1" ht="63.75" customHeight="1" thickBot="1" x14ac:dyDescent="0.35">
      <c r="A16" s="64"/>
      <c r="B16" s="191"/>
      <c r="C16" s="192"/>
      <c r="D16" s="193"/>
      <c r="E16" s="193"/>
      <c r="F16" s="193"/>
      <c r="G16" s="194"/>
      <c r="H16" s="195"/>
      <c r="I16" s="203"/>
      <c r="J16" s="197"/>
      <c r="K16" s="196"/>
      <c r="L16" s="196"/>
      <c r="M16" s="196"/>
      <c r="N16" s="196"/>
      <c r="O16" s="197"/>
      <c r="P16" s="197"/>
      <c r="Q16" s="198"/>
      <c r="R16" s="197"/>
      <c r="S16" s="197"/>
      <c r="T16" s="197"/>
      <c r="U16" s="197"/>
      <c r="V16" s="197"/>
      <c r="W16" s="197"/>
      <c r="X16" s="197"/>
      <c r="Y16" s="199"/>
      <c r="Z16" s="193"/>
    </row>
    <row r="17" spans="1:26" ht="63.75" customHeight="1" x14ac:dyDescent="0.3">
      <c r="A17" s="8"/>
      <c r="B17" s="385" t="s">
        <v>597</v>
      </c>
      <c r="C17" s="386"/>
      <c r="D17" s="386"/>
      <c r="E17" s="386"/>
      <c r="F17" s="386"/>
      <c r="G17" s="386"/>
      <c r="H17" s="387"/>
      <c r="I17" s="394" t="s">
        <v>438</v>
      </c>
      <c r="J17" s="396" t="s">
        <v>464</v>
      </c>
      <c r="K17" s="174" t="s">
        <v>439</v>
      </c>
      <c r="L17" s="174" t="s">
        <v>441</v>
      </c>
      <c r="M17" s="174" t="s">
        <v>442</v>
      </c>
      <c r="N17" s="174" t="s">
        <v>443</v>
      </c>
      <c r="O17" s="398" t="s">
        <v>8</v>
      </c>
      <c r="P17" s="181" t="s">
        <v>465</v>
      </c>
      <c r="Q17" s="348" t="s">
        <v>10</v>
      </c>
      <c r="R17" s="181" t="s">
        <v>444</v>
      </c>
      <c r="S17" s="181" t="s">
        <v>445</v>
      </c>
      <c r="T17" s="181" t="s">
        <v>446</v>
      </c>
      <c r="U17" s="181" t="s">
        <v>447</v>
      </c>
      <c r="V17" s="348" t="s">
        <v>8</v>
      </c>
      <c r="W17" s="177" t="s">
        <v>8</v>
      </c>
      <c r="X17" s="260" t="s">
        <v>448</v>
      </c>
      <c r="Y17" s="175" t="s">
        <v>449</v>
      </c>
      <c r="Z17" s="20"/>
    </row>
    <row r="18" spans="1:26" ht="63.75" customHeight="1" thickBot="1" x14ac:dyDescent="0.35">
      <c r="A18" s="8"/>
      <c r="B18" s="388"/>
      <c r="C18" s="389"/>
      <c r="D18" s="389"/>
      <c r="E18" s="389"/>
      <c r="F18" s="389"/>
      <c r="G18" s="389"/>
      <c r="H18" s="390"/>
      <c r="I18" s="395"/>
      <c r="J18" s="397"/>
      <c r="K18" s="176" t="s">
        <v>451</v>
      </c>
      <c r="L18" s="176" t="s">
        <v>453</v>
      </c>
      <c r="M18" s="176" t="s">
        <v>462</v>
      </c>
      <c r="N18" s="176" t="s">
        <v>455</v>
      </c>
      <c r="O18" s="399"/>
      <c r="P18" s="180">
        <v>1</v>
      </c>
      <c r="Q18" s="348"/>
      <c r="R18" s="181" t="s">
        <v>439</v>
      </c>
      <c r="S18" s="181" t="s">
        <v>456</v>
      </c>
      <c r="T18" s="181" t="s">
        <v>457</v>
      </c>
      <c r="U18" s="181" t="s">
        <v>458</v>
      </c>
      <c r="V18" s="348"/>
      <c r="W18" s="177" t="s">
        <v>459</v>
      </c>
      <c r="X18" s="178" t="s">
        <v>466</v>
      </c>
      <c r="Y18" s="179" t="s">
        <v>461</v>
      </c>
      <c r="Z18" s="20"/>
    </row>
    <row r="19" spans="1:26" ht="63.75" customHeight="1" thickBot="1" x14ac:dyDescent="0.35">
      <c r="A19" s="8"/>
      <c r="B19" s="391"/>
      <c r="C19" s="392"/>
      <c r="D19" s="392"/>
      <c r="E19" s="392"/>
      <c r="F19" s="392"/>
      <c r="G19" s="392"/>
      <c r="H19" s="393"/>
      <c r="I19" s="65">
        <f>SUM(I2:I14)</f>
        <v>38311.199999999997</v>
      </c>
      <c r="J19" s="66">
        <f t="shared" ref="J19:X19" si="6">SUM(J2:J14)</f>
        <v>0</v>
      </c>
      <c r="K19" s="66">
        <f t="shared" si="6"/>
        <v>0</v>
      </c>
      <c r="L19" s="66">
        <f t="shared" si="6"/>
        <v>0</v>
      </c>
      <c r="M19" s="66">
        <f t="shared" si="6"/>
        <v>0</v>
      </c>
      <c r="N19" s="66">
        <f t="shared" si="6"/>
        <v>0</v>
      </c>
      <c r="O19" s="66">
        <f t="shared" si="6"/>
        <v>38311.199999999997</v>
      </c>
      <c r="P19" s="66">
        <f t="shared" si="6"/>
        <v>1762.9899999999996</v>
      </c>
      <c r="Q19" s="66">
        <f t="shared" si="6"/>
        <v>454.94549999999992</v>
      </c>
      <c r="R19" s="66">
        <f t="shared" si="6"/>
        <v>0</v>
      </c>
      <c r="S19" s="66">
        <f t="shared" si="6"/>
        <v>0</v>
      </c>
      <c r="T19" s="66">
        <f t="shared" si="6"/>
        <v>31.168499999999998</v>
      </c>
      <c r="U19" s="66">
        <f t="shared" si="6"/>
        <v>0</v>
      </c>
      <c r="V19" s="67">
        <f t="shared" si="6"/>
        <v>2249.1040000000007</v>
      </c>
      <c r="W19" s="68">
        <f t="shared" si="6"/>
        <v>36062.095999999998</v>
      </c>
      <c r="X19" s="69">
        <f t="shared" si="6"/>
        <v>0</v>
      </c>
      <c r="Y19" s="69">
        <f>SUM(Y2:Y14)</f>
        <v>36062.095999999998</v>
      </c>
      <c r="Z19" s="8"/>
    </row>
    <row r="20" spans="1:26" ht="15.6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</sheetData>
  <mergeCells count="6">
    <mergeCell ref="V17:V18"/>
    <mergeCell ref="B17:H19"/>
    <mergeCell ref="I17:I18"/>
    <mergeCell ref="J17:J18"/>
    <mergeCell ref="O17:O18"/>
    <mergeCell ref="Q17:Q18"/>
  </mergeCells>
  <pageMargins left="0.25" right="0.25" top="0.75" bottom="0.75" header="0.3" footer="0.3"/>
  <pageSetup scale="40" orientation="landscape" r:id="rId1"/>
  <headerFooter>
    <oddHeader>&amp;C&amp;"-,Negrita"&amp;18MUNICIPIO DE TECALITLAN JALISCOPORTAL VICTORIA NO. 9   RFC: MTE871101HLA     TEL: 371 41 8 01 69NOMINA PROTECCION CIVIL DEL 01 AL 15 DE DICIEMBRE DEL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 Primer Quincena</vt:lpstr>
      <vt:lpstr>Eventual Primer Quincena</vt:lpstr>
      <vt:lpstr>Seg. Pub. Primer Quincena</vt:lpstr>
      <vt:lpstr>Prot. Civil. Primer Quincena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Pavilion</cp:lastModifiedBy>
  <cp:lastPrinted>2018-12-14T17:52:15Z</cp:lastPrinted>
  <dcterms:created xsi:type="dcterms:W3CDTF">2018-10-01T00:42:43Z</dcterms:created>
  <dcterms:modified xsi:type="dcterms:W3CDTF">2019-06-24T18:54:19Z</dcterms:modified>
</cp:coreProperties>
</file>